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13 weeks" sheetId="2" state="visible" r:id="rId2"/>
    <sheet xmlns:r="http://schemas.openxmlformats.org/officeDocument/2006/relationships" name="Receipts" sheetId="3" state="visible" r:id="rId3"/>
    <sheet xmlns:r="http://schemas.openxmlformats.org/officeDocument/2006/relationships" name="Example 13 weeks" sheetId="4" state="visible" r:id="rId4"/>
    <sheet xmlns:r="http://schemas.openxmlformats.org/officeDocument/2006/relationships" name="Example receipts" sheetId="5" state="visible" r:id="rId5"/>
  </sheets>
  <definedNames/>
  <calcPr calcId="124519" fullCalcOnLoad="1"/>
</workbook>
</file>

<file path=xl/styles.xml><?xml version="1.0" encoding="utf-8"?>
<styleSheet xmlns="http://schemas.openxmlformats.org/spreadsheetml/2006/main">
  <numFmts count="4">
    <numFmt numFmtId="164" formatCode="d mmm yyyy"/>
    <numFmt numFmtId="165" formatCode="£#,##0;-£#,##0;&quot;–&quot;"/>
    <numFmt numFmtId="166" formatCode="d mmm"/>
    <numFmt numFmtId="167" formatCode="yyyy-mm-dd"/>
  </numFmts>
  <fonts count="20">
    <font>
      <name val="Calibri"/>
      <family val="2"/>
      <color theme="1"/>
      <sz val="11"/>
      <scheme val="minor"/>
    </font>
    <font>
      <name val="Arial"/>
      <color rgb="00263D2E"/>
      <sz val="20"/>
    </font>
    <font>
      <name val="Arial"/>
      <color rgb="004A7A58"/>
      <sz val="11"/>
    </font>
    <font>
      <name val="Arial"/>
      <b val="1"/>
      <color rgb="00263D2E"/>
      <sz val="12"/>
    </font>
    <font>
      <name val="Arial"/>
      <b val="1"/>
      <color rgb="00AF4F6E"/>
      <sz val="11"/>
    </font>
    <font>
      <name val="Arial"/>
      <color rgb="001F2A23"/>
      <sz val="11"/>
    </font>
    <font>
      <name val="Arial"/>
      <b val="1"/>
      <color rgb="00263D2E"/>
      <sz val="11"/>
    </font>
    <font>
      <name val="Arial"/>
      <color rgb="001F2A23"/>
      <sz val="10.5"/>
    </font>
    <font>
      <name val="Arial"/>
      <color rgb="00263D2E"/>
      <sz val="18"/>
    </font>
    <font>
      <name val="Arial"/>
      <i val="1"/>
      <color rgb="004A7A58"/>
      <sz val="9.5"/>
    </font>
    <font>
      <name val="Arial"/>
      <b val="1"/>
      <color rgb="00263D2E"/>
      <sz val="10"/>
    </font>
    <font>
      <name val="Arial"/>
      <b val="1"/>
      <color rgb="00923E5B"/>
      <sz val="10"/>
    </font>
    <font>
      <name val="Arial"/>
      <b val="1"/>
      <color rgb="001F2A23"/>
      <sz val="10"/>
    </font>
    <font>
      <name val="Arial"/>
      <color rgb="004A7A58"/>
      <sz val="9"/>
    </font>
    <font>
      <name val="Arial"/>
      <color rgb="001F2A23"/>
      <sz val="10"/>
    </font>
    <font>
      <name val="Arial"/>
      <color rgb="00923E5B"/>
      <sz val="10"/>
    </font>
    <font>
      <name val="Arial"/>
      <color rgb="00263D2E"/>
      <sz val="10"/>
    </font>
    <font>
      <name val="Arial"/>
      <color rgb="004A7A58"/>
      <sz val="10"/>
    </font>
    <font>
      <name val="Arial"/>
      <b val="1"/>
      <color rgb="00263D2E"/>
      <sz val="9"/>
    </font>
    <font>
      <name val="Arial"/>
      <b val="1"/>
      <color rgb="00AF4F6E"/>
      <sz val="9.5"/>
    </font>
  </fonts>
  <fills count="5">
    <fill>
      <patternFill/>
    </fill>
    <fill>
      <patternFill patternType="gray125"/>
    </fill>
    <fill>
      <patternFill patternType="solid">
        <fgColor rgb="00F8EBED"/>
      </patternFill>
    </fill>
    <fill>
      <patternFill patternType="solid">
        <fgColor rgb="00E0EEE2"/>
      </patternFill>
    </fill>
    <fill>
      <patternFill patternType="solid">
        <fgColor rgb="00F3F8F4"/>
      </patternFill>
    </fill>
  </fills>
  <borders count="6">
    <border>
      <left/>
      <right/>
      <top/>
      <bottom/>
      <diagonal/>
    </border>
    <border>
      <bottom style="thin">
        <color rgb="0092BC9B"/>
      </bottom>
    </border>
    <border>
      <left/>
      <right/>
      <top/>
      <bottom style="thin">
        <color rgb="0092BC9B"/>
      </bottom>
      <diagonal/>
    </border>
    <border>
      <top style="medium">
        <color rgb="00263D2E"/>
      </top>
    </border>
    <border>
      <top style="thin">
        <color rgb="00263D2E"/>
      </top>
      <bottom style="thin">
        <color rgb="0092BC9B"/>
      </bottom>
    </border>
    <border>
      <top style="medium">
        <color rgb="00263D2E"/>
      </top>
      <bottom style="thin">
        <color rgb="0092BC9B"/>
      </bottom>
    </border>
  </borders>
  <cellStyleXfs count="1">
    <xf numFmtId="0" fontId="0" fillId="0" borderId="0"/>
  </cellStyleXfs>
  <cellXfs count="4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vertical="top"/>
    </xf>
    <xf numFmtId="0" fontId="5" fillId="0" borderId="0" applyAlignment="1" pivotButton="0" quotePrefix="0" xfId="0">
      <alignment vertical="top" wrapText="1"/>
    </xf>
    <xf numFmtId="0" fontId="6" fillId="0" borderId="0" pivotButton="0" quotePrefix="0" xfId="0"/>
    <xf numFmtId="0" fontId="7"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11" fillId="2" borderId="1" applyAlignment="1" pivotButton="0" quotePrefix="0" xfId="0">
      <alignment horizontal="left"/>
    </xf>
    <xf numFmtId="0" fontId="0" fillId="0" borderId="2" pivotButton="0" quotePrefix="0" xfId="0"/>
    <xf numFmtId="0" fontId="17" fillId="0" borderId="0" pivotButton="0" quotePrefix="0" xfId="0"/>
    <xf numFmtId="165" fontId="10" fillId="0" borderId="1" applyAlignment="1" pivotButton="0" quotePrefix="0" xfId="0">
      <alignment horizontal="right"/>
    </xf>
    <xf numFmtId="164" fontId="10" fillId="0" borderId="1" applyAlignment="1" pivotButton="0" quotePrefix="0" xfId="0">
      <alignment horizontal="right"/>
    </xf>
    <xf numFmtId="164" fontId="11" fillId="2" borderId="1" pivotButton="0" quotePrefix="0" xfId="0"/>
    <xf numFmtId="1" fontId="10" fillId="0" borderId="1" applyAlignment="1" pivotButton="0" quotePrefix="0" xfId="0">
      <alignment horizontal="right"/>
    </xf>
    <xf numFmtId="165" fontId="11" fillId="2" borderId="1" pivotButton="0" quotePrefix="0" xfId="0"/>
    <xf numFmtId="0" fontId="12" fillId="0" borderId="3" pivotButton="0" quotePrefix="0" xfId="0"/>
    <xf numFmtId="0" fontId="10" fillId="0" borderId="3" applyAlignment="1" pivotButton="0" quotePrefix="0" xfId="0">
      <alignment horizontal="right"/>
    </xf>
    <xf numFmtId="0" fontId="13" fillId="0" borderId="1" pivotButton="0" quotePrefix="0" xfId="0"/>
    <xf numFmtId="166" fontId="13" fillId="0" borderId="1" applyAlignment="1" pivotButton="0" quotePrefix="0" xfId="0">
      <alignment horizontal="right"/>
    </xf>
    <xf numFmtId="0" fontId="0" fillId="0" borderId="1" pivotButton="0" quotePrefix="0" xfId="0"/>
    <xf numFmtId="0" fontId="10" fillId="3" borderId="0" pivotButton="0" quotePrefix="0" xfId="0"/>
    <xf numFmtId="0" fontId="0" fillId="3" borderId="0" pivotButton="0" quotePrefix="0" xfId="0"/>
    <xf numFmtId="0" fontId="14" fillId="0" borderId="1" pivotButton="0" quotePrefix="0" xfId="0"/>
    <xf numFmtId="165" fontId="14" fillId="4" borderId="1" pivotButton="0" quotePrefix="0" xfId="0"/>
    <xf numFmtId="165" fontId="12" fillId="0" borderId="1" pivotButton="0" quotePrefix="0" xfId="0"/>
    <xf numFmtId="165" fontId="15" fillId="2" borderId="1" pivotButton="0" quotePrefix="0" xfId="0"/>
    <xf numFmtId="0" fontId="10" fillId="0" borderId="4" pivotButton="0" quotePrefix="0" xfId="0"/>
    <xf numFmtId="165" fontId="10" fillId="0" borderId="4" pivotButton="0" quotePrefix="0" xfId="0"/>
    <xf numFmtId="0" fontId="16" fillId="0" borderId="1" pivotButton="0" quotePrefix="0" xfId="0"/>
    <xf numFmtId="165" fontId="14" fillId="0" borderId="1" applyAlignment="1" pivotButton="0" quotePrefix="0" xfId="0">
      <alignment horizontal="right"/>
    </xf>
    <xf numFmtId="165" fontId="12" fillId="0" borderId="0" pivotButton="0" quotePrefix="0" xfId="0"/>
    <xf numFmtId="0" fontId="10" fillId="0" borderId="1" pivotButton="0" quotePrefix="0" xfId="0"/>
    <xf numFmtId="165" fontId="12" fillId="0" borderId="1" applyAlignment="1" pivotButton="0" quotePrefix="0" xfId="0">
      <alignment horizontal="right"/>
    </xf>
    <xf numFmtId="0" fontId="9" fillId="0" borderId="0" applyAlignment="1" pivotButton="0" quotePrefix="0" xfId="0">
      <alignment vertical="top" wrapText="1"/>
    </xf>
    <xf numFmtId="0" fontId="18" fillId="3" borderId="5" applyAlignment="1" pivotButton="0" quotePrefix="0" xfId="0">
      <alignment vertical="bottom" wrapText="1"/>
    </xf>
    <xf numFmtId="0" fontId="15" fillId="2" borderId="1" pivotButton="0" quotePrefix="0" xfId="0"/>
    <xf numFmtId="164" fontId="15" fillId="2" borderId="1" pivotButton="0" quotePrefix="0" xfId="0"/>
    <xf numFmtId="9" fontId="15" fillId="2" borderId="1" pivotButton="0" quotePrefix="0" xfId="0"/>
    <xf numFmtId="165" fontId="16" fillId="4" borderId="1" pivotButton="0" quotePrefix="0" xfId="0"/>
    <xf numFmtId="165" fontId="10" fillId="4" borderId="1" pivotButton="0" quotePrefix="0" xfId="0"/>
    <xf numFmtId="1" fontId="15" fillId="2" borderId="1" pivotButton="0" quotePrefix="0" xfId="0"/>
    <xf numFmtId="164" fontId="16" fillId="4" borderId="1" pivotButton="0" quotePrefix="0" xfId="0"/>
    <xf numFmtId="1" fontId="10" fillId="4" borderId="1" applyAlignment="1" pivotButton="0" quotePrefix="0" xfId="0">
      <alignment horizontal="right"/>
    </xf>
    <xf numFmtId="0" fontId="19" fillId="0" borderId="0" pivotButton="0" quotePrefix="0" xfId="0"/>
  </cellXfs>
  <cellStyles count="1">
    <cellStyle name="Normal" xfId="0" builtinId="0" hidden="0"/>
  </cellStyles>
  <dxfs count="1">
    <dxf>
      <font>
        <name val="Arial"/>
        <b val="1"/>
        <color rgb="00923E5B"/>
      </font>
      <fill>
        <patternFill patternType="solid">
          <fgColor rgb="00F8EBE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2:B23"/>
  <sheetViews>
    <sheetView showGridLines="0" workbookViewId="0">
      <selection activeCell="A1" sqref="A1"/>
    </sheetView>
  </sheetViews>
  <sheetFormatPr baseColWidth="8" defaultRowHeight="15"/>
  <cols>
    <col width="5" customWidth="1" min="1" max="1"/>
    <col width="100" customWidth="1" min="2" max="2"/>
  </cols>
  <sheetData>
    <row r="2">
      <c r="B2" s="1" t="inlineStr">
        <is>
          <t>13-week cash flow look-ahead</t>
        </is>
      </c>
    </row>
    <row r="3">
      <c r="B3" s="2" t="inlineStr">
        <is>
          <t>A week-by-week view of the money coming in and going out, so you can see a tight week before it arrives.</t>
        </is>
      </c>
    </row>
    <row r="5">
      <c r="B5" s="3" t="inlineStr">
        <is>
          <t>How to use it</t>
        </is>
      </c>
    </row>
    <row r="6" ht="30" customHeight="1">
      <c r="A6" s="4" t="n">
        <v>1</v>
      </c>
      <c r="B6" s="5" t="inlineStr">
        <is>
          <t>On the 13 weeks tab, put in the Monday your first week starts, today's bank balance and the lowest balance you want to keep.</t>
        </is>
      </c>
    </row>
    <row r="7" ht="30" customHeight="1">
      <c r="A7" s="4" t="n">
        <v>2</v>
      </c>
      <c r="B7" s="5" t="inlineStr">
        <is>
          <t>On the Receipts tab, add a line for each application or valuation you expect to be paid in the next 13 weeks.</t>
        </is>
      </c>
    </row>
    <row r="8" ht="30" customHeight="1">
      <c r="A8" s="4" t="n">
        <v>3</v>
      </c>
      <c r="B8" s="5" t="inlineStr">
        <is>
          <t>Set the payment days for each line from that contract's payment terms.</t>
        </is>
      </c>
    </row>
    <row r="9" ht="30" customHeight="1">
      <c r="A9" s="4" t="n">
        <v>4</v>
      </c>
      <c r="B9" s="5" t="inlineStr">
        <is>
          <t>Back on the 13 weeks tab, fill in retention you expect back, other money in, and every payment going out, in the week it leaves the bank.</t>
        </is>
      </c>
    </row>
    <row r="10" ht="30" customHeight="1">
      <c r="A10" s="4" t="n">
        <v>5</v>
      </c>
      <c r="B10" s="5" t="inlineStr">
        <is>
          <t>Look at the bottom rows. Any week below your minimum is flagged.</t>
        </is>
      </c>
    </row>
    <row r="11" ht="30" customHeight="1">
      <c r="A11" s="4" t="n">
        <v>6</v>
      </c>
      <c r="B11" s="5" t="inlineStr">
        <is>
          <t>Update it every Monday: roll the dates forward, put in what actually happened and check what's changed.</t>
        </is>
      </c>
    </row>
    <row r="13">
      <c r="B13" s="6" t="inlineStr">
        <is>
          <t>The tabs</t>
        </is>
      </c>
    </row>
    <row r="14" ht="30" customHeight="1">
      <c r="B14" s="7" t="inlineStr">
        <is>
          <t>13 weeks and Receipts are yours to fill in. The two Example tabs show the same sheet with illustrative figures for a made-up contractor.</t>
        </is>
      </c>
    </row>
    <row r="16">
      <c r="B16" s="6" t="inlineStr">
        <is>
          <t>Shaded cells</t>
        </is>
      </c>
    </row>
    <row r="17" ht="30" customHeight="1">
      <c r="B17" s="7" t="inlineStr">
        <is>
          <t>Pink cells are for your figures. The pale green cells and the totals work themselves out, so leave them alone.</t>
        </is>
      </c>
    </row>
    <row r="19">
      <c r="B19" s="6" t="inlineStr">
        <is>
          <t>Payment days</t>
        </is>
      </c>
    </row>
    <row r="20" ht="44" customHeight="1">
      <c r="B20" s="7" t="inlineStr">
        <is>
          <t>One line per application. The 7 and 17 days filled in are the Scheme for Construction Contracts' defaults, which apply only where your contract has no payment terms of its own. Change them to match your contract. If a payment is overdue, put the date you now expect it.</t>
        </is>
      </c>
    </row>
    <row r="22">
      <c r="B22" s="6" t="inlineStr">
        <is>
          <t>Use</t>
        </is>
      </c>
    </row>
    <row r="23" ht="30" customHeight="1">
      <c r="B23" s="7" t="inlineStr">
        <is>
          <t>Free to use and change. Site Clerk free template, last checked 4 October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O36"/>
  <sheetViews>
    <sheetView showGridLines="0" workbookViewId="0">
      <pane xSplit="1" ySplit="11" topLeftCell="B12" activePane="bottomRight" state="frozen"/>
      <selection pane="topRight"/>
      <selection pane="bottomLeft"/>
      <selection pane="bottomRight" activeCell="A1" sqref="A1"/>
    </sheetView>
  </sheetViews>
  <sheetFormatPr baseColWidth="8" defaultRowHeight="15"/>
  <cols>
    <col width="44"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4" customWidth="1" min="15" max="15"/>
  </cols>
  <sheetData>
    <row r="1">
      <c r="A1" s="8" t="inlineStr">
        <is>
          <t>13-week cash flow look-ahead</t>
        </is>
      </c>
    </row>
    <row r="2">
      <c r="A2" s="9" t="inlineStr">
        <is>
          <t>Fill in the shaded cells. The totals, balances and warnings work themselves out.</t>
        </is>
      </c>
    </row>
    <row r="4">
      <c r="A4" s="10" t="inlineStr">
        <is>
          <t>Business</t>
        </is>
      </c>
      <c r="B4" s="11" t="n"/>
      <c r="C4" s="12" t="n"/>
      <c r="D4" s="12" t="n"/>
      <c r="F4" s="13" t="inlineStr">
        <is>
          <t>Lowest balance at the end of a week</t>
        </is>
      </c>
      <c r="I4" s="14">
        <f>IF($B$7="","",MIN(B34:N34))</f>
        <v/>
      </c>
    </row>
    <row r="5">
      <c r="A5" s="10" t="inlineStr">
        <is>
          <t>Prepared by</t>
        </is>
      </c>
      <c r="B5" s="11" t="n"/>
      <c r="C5" s="12" t="n"/>
      <c r="D5" s="12" t="n"/>
      <c r="F5" s="13" t="inlineStr">
        <is>
          <t>In the week starting</t>
        </is>
      </c>
      <c r="I5" s="15">
        <f>IF(I4="","",IF($B$6="","Week "&amp;MATCH(I4,B34:N34,0),INDEX(B11:N11,MATCH(I4,B34:N34,0))))</f>
        <v/>
      </c>
    </row>
    <row r="6">
      <c r="A6" s="10" t="inlineStr">
        <is>
          <t>First week starts (a Monday)</t>
        </is>
      </c>
      <c r="B6" s="16" t="n"/>
      <c r="F6" s="13" t="inlineStr">
        <is>
          <t>Weeks below your minimum</t>
        </is>
      </c>
      <c r="I6" s="17">
        <f>IF($B$7="","",COUNTIF(B34:N34,"&lt;"&amp;$B$8))</f>
        <v/>
      </c>
    </row>
    <row r="7">
      <c r="A7" s="10" t="inlineStr">
        <is>
          <t>Bank balance at the start of week 1</t>
        </is>
      </c>
      <c r="B7" s="18" t="n"/>
      <c r="F7" s="13" t="inlineStr">
        <is>
          <t>Money in over the 13 weeks</t>
        </is>
      </c>
      <c r="I7" s="14">
        <f>O16</f>
        <v/>
      </c>
    </row>
    <row r="8">
      <c r="A8" s="10" t="inlineStr">
        <is>
          <t>Lowest balance you want to keep</t>
        </is>
      </c>
      <c r="B8" s="18" t="n"/>
      <c r="F8" s="13" t="inlineStr">
        <is>
          <t>Money out over the 13 weeks</t>
        </is>
      </c>
      <c r="I8" s="14">
        <f>O29</f>
        <v/>
      </c>
    </row>
    <row r="10">
      <c r="A10" s="19" t="inlineStr"/>
      <c r="B10" s="20" t="inlineStr">
        <is>
          <t>Week 1</t>
        </is>
      </c>
      <c r="C10" s="20" t="inlineStr">
        <is>
          <t>Week 2</t>
        </is>
      </c>
      <c r="D10" s="20" t="inlineStr">
        <is>
          <t>Week 3</t>
        </is>
      </c>
      <c r="E10" s="20" t="inlineStr">
        <is>
          <t>Week 4</t>
        </is>
      </c>
      <c r="F10" s="20" t="inlineStr">
        <is>
          <t>Week 5</t>
        </is>
      </c>
      <c r="G10" s="20" t="inlineStr">
        <is>
          <t>Week 6</t>
        </is>
      </c>
      <c r="H10" s="20" t="inlineStr">
        <is>
          <t>Week 7</t>
        </is>
      </c>
      <c r="I10" s="20" t="inlineStr">
        <is>
          <t>Week 8</t>
        </is>
      </c>
      <c r="J10" s="20" t="inlineStr">
        <is>
          <t>Week 9</t>
        </is>
      </c>
      <c r="K10" s="20" t="inlineStr">
        <is>
          <t>Week 10</t>
        </is>
      </c>
      <c r="L10" s="20" t="inlineStr">
        <is>
          <t>Week 11</t>
        </is>
      </c>
      <c r="M10" s="20" t="inlineStr">
        <is>
          <t>Week 12</t>
        </is>
      </c>
      <c r="N10" s="20" t="inlineStr">
        <is>
          <t>Week 13</t>
        </is>
      </c>
      <c r="O10" s="20" t="inlineStr">
        <is>
          <t>13 weeks</t>
        </is>
      </c>
    </row>
    <row r="11">
      <c r="A11" s="21" t="inlineStr">
        <is>
          <t>Week starting</t>
        </is>
      </c>
      <c r="B11" s="22">
        <f>IF($B$6="","",$B$6+0)</f>
        <v/>
      </c>
      <c r="C11" s="22">
        <f>IF($B$6="","",$B$6+7)</f>
        <v/>
      </c>
      <c r="D11" s="22">
        <f>IF($B$6="","",$B$6+14)</f>
        <v/>
      </c>
      <c r="E11" s="22">
        <f>IF($B$6="","",$B$6+21)</f>
        <v/>
      </c>
      <c r="F11" s="22">
        <f>IF($B$6="","",$B$6+28)</f>
        <v/>
      </c>
      <c r="G11" s="22">
        <f>IF($B$6="","",$B$6+35)</f>
        <v/>
      </c>
      <c r="H11" s="22">
        <f>IF($B$6="","",$B$6+42)</f>
        <v/>
      </c>
      <c r="I11" s="22">
        <f>IF($B$6="","",$B$6+49)</f>
        <v/>
      </c>
      <c r="J11" s="22">
        <f>IF($B$6="","",$B$6+56)</f>
        <v/>
      </c>
      <c r="K11" s="22">
        <f>IF($B$6="","",$B$6+63)</f>
        <v/>
      </c>
      <c r="L11" s="22">
        <f>IF($B$6="","",$B$6+70)</f>
        <v/>
      </c>
      <c r="M11" s="22">
        <f>IF($B$6="","",$B$6+77)</f>
        <v/>
      </c>
      <c r="N11" s="22">
        <f>IF($B$6="","",$B$6+84)</f>
        <v/>
      </c>
      <c r="O11" s="23" t="n"/>
    </row>
    <row r="12">
      <c r="A12" s="24" t="inlineStr">
        <is>
          <t>Money in</t>
        </is>
      </c>
      <c r="B12" s="25" t="n"/>
      <c r="C12" s="25" t="n"/>
      <c r="D12" s="25" t="n"/>
      <c r="E12" s="25" t="n"/>
      <c r="F12" s="25" t="n"/>
      <c r="G12" s="25" t="n"/>
      <c r="H12" s="25" t="n"/>
      <c r="I12" s="25" t="n"/>
      <c r="J12" s="25" t="n"/>
      <c r="K12" s="25" t="n"/>
      <c r="L12" s="25" t="n"/>
      <c r="M12" s="25" t="n"/>
      <c r="N12" s="25" t="n"/>
      <c r="O12" s="25" t="n"/>
    </row>
    <row r="13">
      <c r="A13" s="26" t="inlineStr">
        <is>
          <t>Payments on applications (worked out from the Receipts tab)</t>
        </is>
      </c>
      <c r="B13" s="27">
        <f>SUMIFS('Receipts'!$G$5:$G$54,'Receipts'!$K$5:$K$54,1)</f>
        <v/>
      </c>
      <c r="C13" s="27">
        <f>SUMIFS('Receipts'!$G$5:$G$54,'Receipts'!$K$5:$K$54,2)</f>
        <v/>
      </c>
      <c r="D13" s="27">
        <f>SUMIFS('Receipts'!$G$5:$G$54,'Receipts'!$K$5:$K$54,3)</f>
        <v/>
      </c>
      <c r="E13" s="27">
        <f>SUMIFS('Receipts'!$G$5:$G$54,'Receipts'!$K$5:$K$54,4)</f>
        <v/>
      </c>
      <c r="F13" s="27">
        <f>SUMIFS('Receipts'!$G$5:$G$54,'Receipts'!$K$5:$K$54,5)</f>
        <v/>
      </c>
      <c r="G13" s="27">
        <f>SUMIFS('Receipts'!$G$5:$G$54,'Receipts'!$K$5:$K$54,6)</f>
        <v/>
      </c>
      <c r="H13" s="27">
        <f>SUMIFS('Receipts'!$G$5:$G$54,'Receipts'!$K$5:$K$54,7)</f>
        <v/>
      </c>
      <c r="I13" s="27">
        <f>SUMIFS('Receipts'!$G$5:$G$54,'Receipts'!$K$5:$K$54,8)</f>
        <v/>
      </c>
      <c r="J13" s="27">
        <f>SUMIFS('Receipts'!$G$5:$G$54,'Receipts'!$K$5:$K$54,9)</f>
        <v/>
      </c>
      <c r="K13" s="27">
        <f>SUMIFS('Receipts'!$G$5:$G$54,'Receipts'!$K$5:$K$54,10)</f>
        <v/>
      </c>
      <c r="L13" s="27">
        <f>SUMIFS('Receipts'!$G$5:$G$54,'Receipts'!$K$5:$K$54,11)</f>
        <v/>
      </c>
      <c r="M13" s="27">
        <f>SUMIFS('Receipts'!$G$5:$G$54,'Receipts'!$K$5:$K$54,12)</f>
        <v/>
      </c>
      <c r="N13" s="27">
        <f>SUMIFS('Receipts'!$G$5:$G$54,'Receipts'!$K$5:$K$54,13)</f>
        <v/>
      </c>
      <c r="O13" s="28">
        <f>SUM(B13:N13)</f>
        <v/>
      </c>
    </row>
    <row r="14">
      <c r="A14" s="26" t="inlineStr">
        <is>
          <t>Retention released</t>
        </is>
      </c>
      <c r="B14" s="29" t="n"/>
      <c r="C14" s="29" t="n"/>
      <c r="D14" s="29" t="n"/>
      <c r="E14" s="29" t="n"/>
      <c r="F14" s="29" t="n"/>
      <c r="G14" s="29" t="n"/>
      <c r="H14" s="29" t="n"/>
      <c r="I14" s="29" t="n"/>
      <c r="J14" s="29" t="n"/>
      <c r="K14" s="29" t="n"/>
      <c r="L14" s="29" t="n"/>
      <c r="M14" s="29" t="n"/>
      <c r="N14" s="29" t="n"/>
      <c r="O14" s="28">
        <f>SUM(B14:N14)</f>
        <v/>
      </c>
    </row>
    <row r="15">
      <c r="A15" s="26" t="inlineStr">
        <is>
          <t>Other money in</t>
        </is>
      </c>
      <c r="B15" s="29" t="n"/>
      <c r="C15" s="29" t="n"/>
      <c r="D15" s="29" t="n"/>
      <c r="E15" s="29" t="n"/>
      <c r="F15" s="29" t="n"/>
      <c r="G15" s="29" t="n"/>
      <c r="H15" s="29" t="n"/>
      <c r="I15" s="29" t="n"/>
      <c r="J15" s="29" t="n"/>
      <c r="K15" s="29" t="n"/>
      <c r="L15" s="29" t="n"/>
      <c r="M15" s="29" t="n"/>
      <c r="N15" s="29" t="n"/>
      <c r="O15" s="28">
        <f>SUM(B15:N15)</f>
        <v/>
      </c>
    </row>
    <row r="16">
      <c r="A16" s="30" t="inlineStr">
        <is>
          <t>Total money in</t>
        </is>
      </c>
      <c r="B16" s="31">
        <f>SUM(B13:B15)</f>
        <v/>
      </c>
      <c r="C16" s="31">
        <f>SUM(C13:C15)</f>
        <v/>
      </c>
      <c r="D16" s="31">
        <f>SUM(D13:D15)</f>
        <v/>
      </c>
      <c r="E16" s="31">
        <f>SUM(E13:E15)</f>
        <v/>
      </c>
      <c r="F16" s="31">
        <f>SUM(F13:F15)</f>
        <v/>
      </c>
      <c r="G16" s="31">
        <f>SUM(G13:G15)</f>
        <v/>
      </c>
      <c r="H16" s="31">
        <f>SUM(H13:H15)</f>
        <v/>
      </c>
      <c r="I16" s="31">
        <f>SUM(I13:I15)</f>
        <v/>
      </c>
      <c r="J16" s="31">
        <f>SUM(J13:J15)</f>
        <v/>
      </c>
      <c r="K16" s="31">
        <f>SUM(K13:K15)</f>
        <v/>
      </c>
      <c r="L16" s="31">
        <f>SUM(L13:L15)</f>
        <v/>
      </c>
      <c r="M16" s="31">
        <f>SUM(M13:M15)</f>
        <v/>
      </c>
      <c r="N16" s="31">
        <f>SUM(N13:N15)</f>
        <v/>
      </c>
      <c r="O16" s="31">
        <f>SUM(O13:O15)</f>
        <v/>
      </c>
    </row>
    <row r="18">
      <c r="A18" s="24" t="inlineStr">
        <is>
          <t>Money out</t>
        </is>
      </c>
      <c r="B18" s="25" t="n"/>
      <c r="C18" s="25" t="n"/>
      <c r="D18" s="25" t="n"/>
      <c r="E18" s="25" t="n"/>
      <c r="F18" s="25" t="n"/>
      <c r="G18" s="25" t="n"/>
      <c r="H18" s="25" t="n"/>
      <c r="I18" s="25" t="n"/>
      <c r="J18" s="25" t="n"/>
      <c r="K18" s="25" t="n"/>
      <c r="L18" s="25" t="n"/>
      <c r="M18" s="25" t="n"/>
      <c r="N18" s="25" t="n"/>
      <c r="O18" s="25" t="n"/>
    </row>
    <row r="19">
      <c r="A19" s="26" t="inlineStr">
        <is>
          <t>Wages, your own workforce</t>
        </is>
      </c>
      <c r="B19" s="29" t="n"/>
      <c r="C19" s="29" t="n"/>
      <c r="D19" s="29" t="n"/>
      <c r="E19" s="29" t="n"/>
      <c r="F19" s="29" t="n"/>
      <c r="G19" s="29" t="n"/>
      <c r="H19" s="29" t="n"/>
      <c r="I19" s="29" t="n"/>
      <c r="J19" s="29" t="n"/>
      <c r="K19" s="29" t="n"/>
      <c r="L19" s="29" t="n"/>
      <c r="M19" s="29" t="n"/>
      <c r="N19" s="29" t="n"/>
      <c r="O19" s="28">
        <f>SUM(B19:N19)</f>
        <v/>
      </c>
    </row>
    <row r="20">
      <c r="A20" s="26" t="inlineStr">
        <is>
          <t>Subcontractors</t>
        </is>
      </c>
      <c r="B20" s="29" t="n"/>
      <c r="C20" s="29" t="n"/>
      <c r="D20" s="29" t="n"/>
      <c r="E20" s="29" t="n"/>
      <c r="F20" s="29" t="n"/>
      <c r="G20" s="29" t="n"/>
      <c r="H20" s="29" t="n"/>
      <c r="I20" s="29" t="n"/>
      <c r="J20" s="29" t="n"/>
      <c r="K20" s="29" t="n"/>
      <c r="L20" s="29" t="n"/>
      <c r="M20" s="29" t="n"/>
      <c r="N20" s="29" t="n"/>
      <c r="O20" s="28">
        <f>SUM(B20:N20)</f>
        <v/>
      </c>
    </row>
    <row r="21">
      <c r="A21" s="26" t="inlineStr">
        <is>
          <t>Materials and suppliers</t>
        </is>
      </c>
      <c r="B21" s="29" t="n"/>
      <c r="C21" s="29" t="n"/>
      <c r="D21" s="29" t="n"/>
      <c r="E21" s="29" t="n"/>
      <c r="F21" s="29" t="n"/>
      <c r="G21" s="29" t="n"/>
      <c r="H21" s="29" t="n"/>
      <c r="I21" s="29" t="n"/>
      <c r="J21" s="29" t="n"/>
      <c r="K21" s="29" t="n"/>
      <c r="L21" s="29" t="n"/>
      <c r="M21" s="29" t="n"/>
      <c r="N21" s="29" t="n"/>
      <c r="O21" s="28">
        <f>SUM(B21:N21)</f>
        <v/>
      </c>
    </row>
    <row r="22">
      <c r="A22" s="26" t="inlineStr">
        <is>
          <t>Plant and equipment hire</t>
        </is>
      </c>
      <c r="B22" s="29" t="n"/>
      <c r="C22" s="29" t="n"/>
      <c r="D22" s="29" t="n"/>
      <c r="E22" s="29" t="n"/>
      <c r="F22" s="29" t="n"/>
      <c r="G22" s="29" t="n"/>
      <c r="H22" s="29" t="n"/>
      <c r="I22" s="29" t="n"/>
      <c r="J22" s="29" t="n"/>
      <c r="K22" s="29" t="n"/>
      <c r="L22" s="29" t="n"/>
      <c r="M22" s="29" t="n"/>
      <c r="N22" s="29" t="n"/>
      <c r="O22" s="28">
        <f>SUM(B22:N22)</f>
        <v/>
      </c>
    </row>
    <row r="23">
      <c r="A23" s="26" t="inlineStr">
        <is>
          <t>Office salaries</t>
        </is>
      </c>
      <c r="B23" s="29" t="n"/>
      <c r="C23" s="29" t="n"/>
      <c r="D23" s="29" t="n"/>
      <c r="E23" s="29" t="n"/>
      <c r="F23" s="29" t="n"/>
      <c r="G23" s="29" t="n"/>
      <c r="H23" s="29" t="n"/>
      <c r="I23" s="29" t="n"/>
      <c r="J23" s="29" t="n"/>
      <c r="K23" s="29" t="n"/>
      <c r="L23" s="29" t="n"/>
      <c r="M23" s="29" t="n"/>
      <c r="N23" s="29" t="n"/>
      <c r="O23" s="28">
        <f>SUM(B23:N23)</f>
        <v/>
      </c>
    </row>
    <row r="24">
      <c r="A24" s="26" t="inlineStr">
        <is>
          <t>PAYE, NI and CIS to HMRC</t>
        </is>
      </c>
      <c r="B24" s="29" t="n"/>
      <c r="C24" s="29" t="n"/>
      <c r="D24" s="29" t="n"/>
      <c r="E24" s="29" t="n"/>
      <c r="F24" s="29" t="n"/>
      <c r="G24" s="29" t="n"/>
      <c r="H24" s="29" t="n"/>
      <c r="I24" s="29" t="n"/>
      <c r="J24" s="29" t="n"/>
      <c r="K24" s="29" t="n"/>
      <c r="L24" s="29" t="n"/>
      <c r="M24" s="29" t="n"/>
      <c r="N24" s="29" t="n"/>
      <c r="O24" s="28">
        <f>SUM(B24:N24)</f>
        <v/>
      </c>
    </row>
    <row r="25">
      <c r="A25" s="26" t="inlineStr">
        <is>
          <t>VAT to HMRC</t>
        </is>
      </c>
      <c r="B25" s="29" t="n"/>
      <c r="C25" s="29" t="n"/>
      <c r="D25" s="29" t="n"/>
      <c r="E25" s="29" t="n"/>
      <c r="F25" s="29" t="n"/>
      <c r="G25" s="29" t="n"/>
      <c r="H25" s="29" t="n"/>
      <c r="I25" s="29" t="n"/>
      <c r="J25" s="29" t="n"/>
      <c r="K25" s="29" t="n"/>
      <c r="L25" s="29" t="n"/>
      <c r="M25" s="29" t="n"/>
      <c r="N25" s="29" t="n"/>
      <c r="O25" s="28">
        <f>SUM(B25:N25)</f>
        <v/>
      </c>
    </row>
    <row r="26">
      <c r="A26" s="26" t="inlineStr">
        <is>
          <t>Rent, insurance and overheads</t>
        </is>
      </c>
      <c r="B26" s="29" t="n"/>
      <c r="C26" s="29" t="n"/>
      <c r="D26" s="29" t="n"/>
      <c r="E26" s="29" t="n"/>
      <c r="F26" s="29" t="n"/>
      <c r="G26" s="29" t="n"/>
      <c r="H26" s="29" t="n"/>
      <c r="I26" s="29" t="n"/>
      <c r="J26" s="29" t="n"/>
      <c r="K26" s="29" t="n"/>
      <c r="L26" s="29" t="n"/>
      <c r="M26" s="29" t="n"/>
      <c r="N26" s="29" t="n"/>
      <c r="O26" s="28">
        <f>SUM(B26:N26)</f>
        <v/>
      </c>
    </row>
    <row r="27">
      <c r="A27" s="26" t="inlineStr">
        <is>
          <t>Loan and finance repayments</t>
        </is>
      </c>
      <c r="B27" s="29" t="n"/>
      <c r="C27" s="29" t="n"/>
      <c r="D27" s="29" t="n"/>
      <c r="E27" s="29" t="n"/>
      <c r="F27" s="29" t="n"/>
      <c r="G27" s="29" t="n"/>
      <c r="H27" s="29" t="n"/>
      <c r="I27" s="29" t="n"/>
      <c r="J27" s="29" t="n"/>
      <c r="K27" s="29" t="n"/>
      <c r="L27" s="29" t="n"/>
      <c r="M27" s="29" t="n"/>
      <c r="N27" s="29" t="n"/>
      <c r="O27" s="28">
        <f>SUM(B27:N27)</f>
        <v/>
      </c>
    </row>
    <row r="28">
      <c r="A28" s="26" t="inlineStr">
        <is>
          <t>Other money out</t>
        </is>
      </c>
      <c r="B28" s="29" t="n"/>
      <c r="C28" s="29" t="n"/>
      <c r="D28" s="29" t="n"/>
      <c r="E28" s="29" t="n"/>
      <c r="F28" s="29" t="n"/>
      <c r="G28" s="29" t="n"/>
      <c r="H28" s="29" t="n"/>
      <c r="I28" s="29" t="n"/>
      <c r="J28" s="29" t="n"/>
      <c r="K28" s="29" t="n"/>
      <c r="L28" s="29" t="n"/>
      <c r="M28" s="29" t="n"/>
      <c r="N28" s="29" t="n"/>
      <c r="O28" s="28">
        <f>SUM(B28:N28)</f>
        <v/>
      </c>
    </row>
    <row r="29">
      <c r="A29" s="30" t="inlineStr">
        <is>
          <t>Total money out</t>
        </is>
      </c>
      <c r="B29" s="31">
        <f>SUM(B19:B28)</f>
        <v/>
      </c>
      <c r="C29" s="31">
        <f>SUM(C19:C28)</f>
        <v/>
      </c>
      <c r="D29" s="31">
        <f>SUM(D19:D28)</f>
        <v/>
      </c>
      <c r="E29" s="31">
        <f>SUM(E19:E28)</f>
        <v/>
      </c>
      <c r="F29" s="31">
        <f>SUM(F19:F28)</f>
        <v/>
      </c>
      <c r="G29" s="31">
        <f>SUM(G19:G28)</f>
        <v/>
      </c>
      <c r="H29" s="31">
        <f>SUM(H19:H28)</f>
        <v/>
      </c>
      <c r="I29" s="31">
        <f>SUM(I19:I28)</f>
        <v/>
      </c>
      <c r="J29" s="31">
        <f>SUM(J19:J28)</f>
        <v/>
      </c>
      <c r="K29" s="31">
        <f>SUM(K19:K28)</f>
        <v/>
      </c>
      <c r="L29" s="31">
        <f>SUM(L19:L28)</f>
        <v/>
      </c>
      <c r="M29" s="31">
        <f>SUM(M19:M28)</f>
        <v/>
      </c>
      <c r="N29" s="31">
        <f>SUM(N19:N28)</f>
        <v/>
      </c>
      <c r="O29" s="31">
        <f>SUM(O19:O28)</f>
        <v/>
      </c>
    </row>
    <row r="31">
      <c r="A31" s="24" t="inlineStr">
        <is>
          <t>Bank balance</t>
        </is>
      </c>
      <c r="B31" s="25" t="n"/>
      <c r="C31" s="25" t="n"/>
      <c r="D31" s="25" t="n"/>
      <c r="E31" s="25" t="n"/>
      <c r="F31" s="25" t="n"/>
      <c r="G31" s="25" t="n"/>
      <c r="H31" s="25" t="n"/>
      <c r="I31" s="25" t="n"/>
      <c r="J31" s="25" t="n"/>
      <c r="K31" s="25" t="n"/>
      <c r="L31" s="25" t="n"/>
      <c r="M31" s="25" t="n"/>
      <c r="N31" s="25" t="n"/>
      <c r="O31" s="25" t="n"/>
    </row>
    <row r="32">
      <c r="A32" s="32" t="inlineStr">
        <is>
          <t>Balance at the start of the week</t>
        </is>
      </c>
      <c r="B32" s="33">
        <f>$B$7</f>
        <v/>
      </c>
      <c r="C32" s="33">
        <f>B34</f>
        <v/>
      </c>
      <c r="D32" s="33">
        <f>C34</f>
        <v/>
      </c>
      <c r="E32" s="33">
        <f>D34</f>
        <v/>
      </c>
      <c r="F32" s="33">
        <f>E34</f>
        <v/>
      </c>
      <c r="G32" s="33">
        <f>F34</f>
        <v/>
      </c>
      <c r="H32" s="33">
        <f>G34</f>
        <v/>
      </c>
      <c r="I32" s="33">
        <f>H34</f>
        <v/>
      </c>
      <c r="J32" s="33">
        <f>I34</f>
        <v/>
      </c>
      <c r="K32" s="33">
        <f>J34</f>
        <v/>
      </c>
      <c r="L32" s="33">
        <f>K34</f>
        <v/>
      </c>
      <c r="M32" s="33">
        <f>L34</f>
        <v/>
      </c>
      <c r="N32" s="33">
        <f>M34</f>
        <v/>
      </c>
    </row>
    <row r="33">
      <c r="A33" s="32" t="inlineStr">
        <is>
          <t>Money in less money out</t>
        </is>
      </c>
      <c r="B33" s="33">
        <f>B16-B29</f>
        <v/>
      </c>
      <c r="C33" s="33">
        <f>C16-C29</f>
        <v/>
      </c>
      <c r="D33" s="33">
        <f>D16-D29</f>
        <v/>
      </c>
      <c r="E33" s="33">
        <f>E16-E29</f>
        <v/>
      </c>
      <c r="F33" s="33">
        <f>F16-F29</f>
        <v/>
      </c>
      <c r="G33" s="33">
        <f>G16-G29</f>
        <v/>
      </c>
      <c r="H33" s="33">
        <f>H16-H29</f>
        <v/>
      </c>
      <c r="I33" s="33">
        <f>I16-I29</f>
        <v/>
      </c>
      <c r="J33" s="33">
        <f>J16-J29</f>
        <v/>
      </c>
      <c r="K33" s="33">
        <f>K16-K29</f>
        <v/>
      </c>
      <c r="L33" s="33">
        <f>L16-L29</f>
        <v/>
      </c>
      <c r="M33" s="33">
        <f>M16-M29</f>
        <v/>
      </c>
      <c r="N33" s="33">
        <f>N16-N29</f>
        <v/>
      </c>
      <c r="O33" s="34">
        <f>SUM(B33:N33)</f>
        <v/>
      </c>
    </row>
    <row r="34">
      <c r="A34" s="35" t="inlineStr">
        <is>
          <t>Balance at the end of the week</t>
        </is>
      </c>
      <c r="B34" s="14">
        <f>B32+B33</f>
        <v/>
      </c>
      <c r="C34" s="14">
        <f>C32+C33</f>
        <v/>
      </c>
      <c r="D34" s="14">
        <f>D32+D33</f>
        <v/>
      </c>
      <c r="E34" s="14">
        <f>E32+E33</f>
        <v/>
      </c>
      <c r="F34" s="14">
        <f>F32+F33</f>
        <v/>
      </c>
      <c r="G34" s="14">
        <f>G32+G33</f>
        <v/>
      </c>
      <c r="H34" s="14">
        <f>H32+H33</f>
        <v/>
      </c>
      <c r="I34" s="14">
        <f>I32+I33</f>
        <v/>
      </c>
      <c r="J34" s="14">
        <f>J32+J33</f>
        <v/>
      </c>
      <c r="K34" s="14">
        <f>K32+K33</f>
        <v/>
      </c>
      <c r="L34" s="14">
        <f>L32+L33</f>
        <v/>
      </c>
      <c r="M34" s="14">
        <f>M32+M33</f>
        <v/>
      </c>
      <c r="N34" s="14">
        <f>N32+N33</f>
        <v/>
      </c>
    </row>
    <row r="35">
      <c r="A35" s="32" t="inlineStr">
        <is>
          <t>Headroom above your minimum</t>
        </is>
      </c>
      <c r="B35" s="33">
        <f>B34-$B$8</f>
        <v/>
      </c>
      <c r="C35" s="33">
        <f>C34-$B$8</f>
        <v/>
      </c>
      <c r="D35" s="33">
        <f>D34-$B$8</f>
        <v/>
      </c>
      <c r="E35" s="33">
        <f>E34-$B$8</f>
        <v/>
      </c>
      <c r="F35" s="33">
        <f>F34-$B$8</f>
        <v/>
      </c>
      <c r="G35" s="33">
        <f>G34-$B$8</f>
        <v/>
      </c>
      <c r="H35" s="33">
        <f>H34-$B$8</f>
        <v/>
      </c>
      <c r="I35" s="33">
        <f>I34-$B$8</f>
        <v/>
      </c>
      <c r="J35" s="33">
        <f>J34-$B$8</f>
        <v/>
      </c>
      <c r="K35" s="33">
        <f>K34-$B$8</f>
        <v/>
      </c>
      <c r="L35" s="33">
        <f>L34-$B$8</f>
        <v/>
      </c>
      <c r="M35" s="33">
        <f>M34-$B$8</f>
        <v/>
      </c>
      <c r="N35" s="33">
        <f>N34-$B$8</f>
        <v/>
      </c>
    </row>
    <row r="36">
      <c r="A36" s="35" t="inlineStr">
        <is>
          <t>Check</t>
        </is>
      </c>
      <c r="B36" s="36">
        <f>IF($B$7="","",IF(B34&lt;$B$8,"Below","OK"))</f>
        <v/>
      </c>
      <c r="C36" s="36">
        <f>IF($B$7="","",IF(C34&lt;$B$8,"Below","OK"))</f>
        <v/>
      </c>
      <c r="D36" s="36">
        <f>IF($B$7="","",IF(D34&lt;$B$8,"Below","OK"))</f>
        <v/>
      </c>
      <c r="E36" s="36">
        <f>IF($B$7="","",IF(E34&lt;$B$8,"Below","OK"))</f>
        <v/>
      </c>
      <c r="F36" s="36">
        <f>IF($B$7="","",IF(F34&lt;$B$8,"Below","OK"))</f>
        <v/>
      </c>
      <c r="G36" s="36">
        <f>IF($B$7="","",IF(G34&lt;$B$8,"Below","OK"))</f>
        <v/>
      </c>
      <c r="H36" s="36">
        <f>IF($B$7="","",IF(H34&lt;$B$8,"Below","OK"))</f>
        <v/>
      </c>
      <c r="I36" s="36">
        <f>IF($B$7="","",IF(I34&lt;$B$8,"Below","OK"))</f>
        <v/>
      </c>
      <c r="J36" s="36">
        <f>IF($B$7="","",IF(J34&lt;$B$8,"Below","OK"))</f>
        <v/>
      </c>
      <c r="K36" s="36">
        <f>IF($B$7="","",IF(K34&lt;$B$8,"Below","OK"))</f>
        <v/>
      </c>
      <c r="L36" s="36">
        <f>IF($B$7="","",IF(L34&lt;$B$8,"Below","OK"))</f>
        <v/>
      </c>
      <c r="M36" s="36">
        <f>IF($B$7="","",IF(M34&lt;$B$8,"Below","OK"))</f>
        <v/>
      </c>
      <c r="N36" s="36">
        <f>IF($B$7="","",IF(N34&lt;$B$8,"Below","OK"))</f>
        <v/>
      </c>
    </row>
  </sheetData>
  <mergeCells count="7">
    <mergeCell ref="B5:D5"/>
    <mergeCell ref="F6:H6"/>
    <mergeCell ref="F5:H5"/>
    <mergeCell ref="B4:D4"/>
    <mergeCell ref="F8:H8"/>
    <mergeCell ref="F4:H4"/>
    <mergeCell ref="F7:H7"/>
  </mergeCells>
  <conditionalFormatting sqref="B34:N34">
    <cfRule type="expression" priority="1" dxfId="0">
      <formula>AND($B$7&lt;&gt;"",B34&lt;$B$8)</formula>
    </cfRule>
  </conditionalFormatting>
  <conditionalFormatting sqref="B36:N36">
    <cfRule type="expression" priority="2" dxfId="0">
      <formula>B36="Below"</formula>
    </cfRule>
  </conditionalFormatting>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K5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7" customWidth="1" min="2" max="2"/>
    <col width="16" customWidth="1" min="3" max="3"/>
    <col width="10" customWidth="1" min="4" max="4"/>
    <col width="14" customWidth="1" min="5" max="5"/>
    <col width="14" customWidth="1" min="6" max="6"/>
    <col width="15" customWidth="1" min="7" max="7"/>
    <col width="14" customWidth="1" min="8" max="8"/>
    <col width="16" customWidth="1" min="9" max="9"/>
    <col width="16" customWidth="1" min="10" max="10"/>
    <col width="14" customWidth="1" min="11" max="11"/>
  </cols>
  <sheetData>
    <row r="1">
      <c r="A1" s="8" t="inlineStr">
        <is>
          <t>Receipts: when each application will be paid</t>
        </is>
      </c>
    </row>
    <row r="2" ht="40" customHeight="1">
      <c r="A2" s="37" t="inlineStr">
        <is>
          <t>One line per application. The 7 and 17 days filled in are the Scheme for Construction Contracts' defaults, which apply only where your contract has no payment terms of its own. Change them to match your contract. If a payment is overdue, put the date you now expect it.</t>
        </is>
      </c>
    </row>
    <row r="4" ht="54" customHeight="1">
      <c r="A4" s="38" t="inlineStr">
        <is>
          <t>Project</t>
        </is>
      </c>
      <c r="B4" s="38" t="inlineStr">
        <is>
          <t>End of the valuation period, or the date you applied</t>
        </is>
      </c>
      <c r="C4" s="38" t="inlineStr">
        <is>
          <t>Amount you expect to be certified (£)</t>
        </is>
      </c>
      <c r="D4" s="38" t="inlineStr">
        <is>
          <t>Retention (%)</t>
        </is>
      </c>
      <c r="E4" s="38" t="inlineStr">
        <is>
          <t>Retention held (£)</t>
        </is>
      </c>
      <c r="F4" s="38" t="inlineStr">
        <is>
          <t>Other deductions (£)</t>
        </is>
      </c>
      <c r="G4" s="38" t="inlineStr">
        <is>
          <t>Net to receive (£)</t>
        </is>
      </c>
      <c r="H4" s="38" t="inlineStr">
        <is>
          <t>Days from period end to due date</t>
        </is>
      </c>
      <c r="I4" s="38" t="inlineStr">
        <is>
          <t>Days from due date to final date for payment</t>
        </is>
      </c>
      <c r="J4" s="38" t="inlineStr">
        <is>
          <t>Expected payment date</t>
        </is>
      </c>
      <c r="K4" s="38" t="inlineStr">
        <is>
          <t>Week of the look-ahead</t>
        </is>
      </c>
    </row>
    <row r="5">
      <c r="A5" s="39" t="n"/>
      <c r="B5" s="40" t="n"/>
      <c r="C5" s="29" t="n"/>
      <c r="D5" s="41" t="n"/>
      <c r="E5" s="42">
        <f>IF(C5="","",C5*IF(D5="",0,D5))</f>
        <v/>
      </c>
      <c r="F5" s="29" t="n"/>
      <c r="G5" s="43">
        <f>IF(C5="","",C5-E5-F5)</f>
        <v/>
      </c>
      <c r="H5" s="44" t="n">
        <v>7</v>
      </c>
      <c r="I5" s="44" t="n">
        <v>17</v>
      </c>
      <c r="J5" s="45">
        <f>IF(B5="","",B5+H5+I5)</f>
        <v/>
      </c>
      <c r="K5" s="46">
        <f>IF(OR(J5="",'13 weeks'!$B$6=""),"",IF(J5&lt;'13 weeks'!$B$6,"Before week 1",IF(J5&gt;='13 weeks'!$B$6+91,"After week 13",INT((J5-'13 weeks'!$B$6)/7)+1)))</f>
        <v/>
      </c>
    </row>
    <row r="6">
      <c r="A6" s="39" t="n"/>
      <c r="B6" s="40" t="n"/>
      <c r="C6" s="29" t="n"/>
      <c r="D6" s="41" t="n"/>
      <c r="E6" s="42">
        <f>IF(C6="","",C6*IF(D6="",0,D6))</f>
        <v/>
      </c>
      <c r="F6" s="29" t="n"/>
      <c r="G6" s="43">
        <f>IF(C6="","",C6-E6-F6)</f>
        <v/>
      </c>
      <c r="H6" s="44" t="n">
        <v>7</v>
      </c>
      <c r="I6" s="44" t="n">
        <v>17</v>
      </c>
      <c r="J6" s="45">
        <f>IF(B6="","",B6+H6+I6)</f>
        <v/>
      </c>
      <c r="K6" s="46">
        <f>IF(OR(J6="",'13 weeks'!$B$6=""),"",IF(J6&lt;'13 weeks'!$B$6,"Before week 1",IF(J6&gt;='13 weeks'!$B$6+91,"After week 13",INT((J6-'13 weeks'!$B$6)/7)+1)))</f>
        <v/>
      </c>
    </row>
    <row r="7">
      <c r="A7" s="39" t="n"/>
      <c r="B7" s="40" t="n"/>
      <c r="C7" s="29" t="n"/>
      <c r="D7" s="41" t="n"/>
      <c r="E7" s="42">
        <f>IF(C7="","",C7*IF(D7="",0,D7))</f>
        <v/>
      </c>
      <c r="F7" s="29" t="n"/>
      <c r="G7" s="43">
        <f>IF(C7="","",C7-E7-F7)</f>
        <v/>
      </c>
      <c r="H7" s="44" t="n">
        <v>7</v>
      </c>
      <c r="I7" s="44" t="n">
        <v>17</v>
      </c>
      <c r="J7" s="45">
        <f>IF(B7="","",B7+H7+I7)</f>
        <v/>
      </c>
      <c r="K7" s="46">
        <f>IF(OR(J7="",'13 weeks'!$B$6=""),"",IF(J7&lt;'13 weeks'!$B$6,"Before week 1",IF(J7&gt;='13 weeks'!$B$6+91,"After week 13",INT((J7-'13 weeks'!$B$6)/7)+1)))</f>
        <v/>
      </c>
    </row>
    <row r="8">
      <c r="A8" s="39" t="n"/>
      <c r="B8" s="40" t="n"/>
      <c r="C8" s="29" t="n"/>
      <c r="D8" s="41" t="n"/>
      <c r="E8" s="42">
        <f>IF(C8="","",C8*IF(D8="",0,D8))</f>
        <v/>
      </c>
      <c r="F8" s="29" t="n"/>
      <c r="G8" s="43">
        <f>IF(C8="","",C8-E8-F8)</f>
        <v/>
      </c>
      <c r="H8" s="44" t="n">
        <v>7</v>
      </c>
      <c r="I8" s="44" t="n">
        <v>17</v>
      </c>
      <c r="J8" s="45">
        <f>IF(B8="","",B8+H8+I8)</f>
        <v/>
      </c>
      <c r="K8" s="46">
        <f>IF(OR(J8="",'13 weeks'!$B$6=""),"",IF(J8&lt;'13 weeks'!$B$6,"Before week 1",IF(J8&gt;='13 weeks'!$B$6+91,"After week 13",INT((J8-'13 weeks'!$B$6)/7)+1)))</f>
        <v/>
      </c>
    </row>
    <row r="9">
      <c r="A9" s="39" t="n"/>
      <c r="B9" s="40" t="n"/>
      <c r="C9" s="29" t="n"/>
      <c r="D9" s="41" t="n"/>
      <c r="E9" s="42">
        <f>IF(C9="","",C9*IF(D9="",0,D9))</f>
        <v/>
      </c>
      <c r="F9" s="29" t="n"/>
      <c r="G9" s="43">
        <f>IF(C9="","",C9-E9-F9)</f>
        <v/>
      </c>
      <c r="H9" s="44" t="n">
        <v>7</v>
      </c>
      <c r="I9" s="44" t="n">
        <v>17</v>
      </c>
      <c r="J9" s="45">
        <f>IF(B9="","",B9+H9+I9)</f>
        <v/>
      </c>
      <c r="K9" s="46">
        <f>IF(OR(J9="",'13 weeks'!$B$6=""),"",IF(J9&lt;'13 weeks'!$B$6,"Before week 1",IF(J9&gt;='13 weeks'!$B$6+91,"After week 13",INT((J9-'13 weeks'!$B$6)/7)+1)))</f>
        <v/>
      </c>
    </row>
    <row r="10">
      <c r="A10" s="39" t="n"/>
      <c r="B10" s="40" t="n"/>
      <c r="C10" s="29" t="n"/>
      <c r="D10" s="41" t="n"/>
      <c r="E10" s="42">
        <f>IF(C10="","",C10*IF(D10="",0,D10))</f>
        <v/>
      </c>
      <c r="F10" s="29" t="n"/>
      <c r="G10" s="43">
        <f>IF(C10="","",C10-E10-F10)</f>
        <v/>
      </c>
      <c r="H10" s="44" t="n">
        <v>7</v>
      </c>
      <c r="I10" s="44" t="n">
        <v>17</v>
      </c>
      <c r="J10" s="45">
        <f>IF(B10="","",B10+H10+I10)</f>
        <v/>
      </c>
      <c r="K10" s="46">
        <f>IF(OR(J10="",'13 weeks'!$B$6=""),"",IF(J10&lt;'13 weeks'!$B$6,"Before week 1",IF(J10&gt;='13 weeks'!$B$6+91,"After week 13",INT((J10-'13 weeks'!$B$6)/7)+1)))</f>
        <v/>
      </c>
    </row>
    <row r="11">
      <c r="A11" s="39" t="n"/>
      <c r="B11" s="40" t="n"/>
      <c r="C11" s="29" t="n"/>
      <c r="D11" s="41" t="n"/>
      <c r="E11" s="42">
        <f>IF(C11="","",C11*IF(D11="",0,D11))</f>
        <v/>
      </c>
      <c r="F11" s="29" t="n"/>
      <c r="G11" s="43">
        <f>IF(C11="","",C11-E11-F11)</f>
        <v/>
      </c>
      <c r="H11" s="44" t="n">
        <v>7</v>
      </c>
      <c r="I11" s="44" t="n">
        <v>17</v>
      </c>
      <c r="J11" s="45">
        <f>IF(B11="","",B11+H11+I11)</f>
        <v/>
      </c>
      <c r="K11" s="46">
        <f>IF(OR(J11="",'13 weeks'!$B$6=""),"",IF(J11&lt;'13 weeks'!$B$6,"Before week 1",IF(J11&gt;='13 weeks'!$B$6+91,"After week 13",INT((J11-'13 weeks'!$B$6)/7)+1)))</f>
        <v/>
      </c>
    </row>
    <row r="12">
      <c r="A12" s="39" t="n"/>
      <c r="B12" s="40" t="n"/>
      <c r="C12" s="29" t="n"/>
      <c r="D12" s="41" t="n"/>
      <c r="E12" s="42">
        <f>IF(C12="","",C12*IF(D12="",0,D12))</f>
        <v/>
      </c>
      <c r="F12" s="29" t="n"/>
      <c r="G12" s="43">
        <f>IF(C12="","",C12-E12-F12)</f>
        <v/>
      </c>
      <c r="H12" s="44" t="n">
        <v>7</v>
      </c>
      <c r="I12" s="44" t="n">
        <v>17</v>
      </c>
      <c r="J12" s="45">
        <f>IF(B12="","",B12+H12+I12)</f>
        <v/>
      </c>
      <c r="K12" s="46">
        <f>IF(OR(J12="",'13 weeks'!$B$6=""),"",IF(J12&lt;'13 weeks'!$B$6,"Before week 1",IF(J12&gt;='13 weeks'!$B$6+91,"After week 13",INT((J12-'13 weeks'!$B$6)/7)+1)))</f>
        <v/>
      </c>
    </row>
    <row r="13">
      <c r="A13" s="39" t="n"/>
      <c r="B13" s="40" t="n"/>
      <c r="C13" s="29" t="n"/>
      <c r="D13" s="41" t="n"/>
      <c r="E13" s="42">
        <f>IF(C13="","",C13*IF(D13="",0,D13))</f>
        <v/>
      </c>
      <c r="F13" s="29" t="n"/>
      <c r="G13" s="43">
        <f>IF(C13="","",C13-E13-F13)</f>
        <v/>
      </c>
      <c r="H13" s="44" t="n">
        <v>7</v>
      </c>
      <c r="I13" s="44" t="n">
        <v>17</v>
      </c>
      <c r="J13" s="45">
        <f>IF(B13="","",B13+H13+I13)</f>
        <v/>
      </c>
      <c r="K13" s="46">
        <f>IF(OR(J13="",'13 weeks'!$B$6=""),"",IF(J13&lt;'13 weeks'!$B$6,"Before week 1",IF(J13&gt;='13 weeks'!$B$6+91,"After week 13",INT((J13-'13 weeks'!$B$6)/7)+1)))</f>
        <v/>
      </c>
    </row>
    <row r="14">
      <c r="A14" s="39" t="n"/>
      <c r="B14" s="40" t="n"/>
      <c r="C14" s="29" t="n"/>
      <c r="D14" s="41" t="n"/>
      <c r="E14" s="42">
        <f>IF(C14="","",C14*IF(D14="",0,D14))</f>
        <v/>
      </c>
      <c r="F14" s="29" t="n"/>
      <c r="G14" s="43">
        <f>IF(C14="","",C14-E14-F14)</f>
        <v/>
      </c>
      <c r="H14" s="44" t="n">
        <v>7</v>
      </c>
      <c r="I14" s="44" t="n">
        <v>17</v>
      </c>
      <c r="J14" s="45">
        <f>IF(B14="","",B14+H14+I14)</f>
        <v/>
      </c>
      <c r="K14" s="46">
        <f>IF(OR(J14="",'13 weeks'!$B$6=""),"",IF(J14&lt;'13 weeks'!$B$6,"Before week 1",IF(J14&gt;='13 weeks'!$B$6+91,"After week 13",INT((J14-'13 weeks'!$B$6)/7)+1)))</f>
        <v/>
      </c>
    </row>
    <row r="15">
      <c r="A15" s="39" t="n"/>
      <c r="B15" s="40" t="n"/>
      <c r="C15" s="29" t="n"/>
      <c r="D15" s="41" t="n"/>
      <c r="E15" s="42">
        <f>IF(C15="","",C15*IF(D15="",0,D15))</f>
        <v/>
      </c>
      <c r="F15" s="29" t="n"/>
      <c r="G15" s="43">
        <f>IF(C15="","",C15-E15-F15)</f>
        <v/>
      </c>
      <c r="H15" s="44" t="n">
        <v>7</v>
      </c>
      <c r="I15" s="44" t="n">
        <v>17</v>
      </c>
      <c r="J15" s="45">
        <f>IF(B15="","",B15+H15+I15)</f>
        <v/>
      </c>
      <c r="K15" s="46">
        <f>IF(OR(J15="",'13 weeks'!$B$6=""),"",IF(J15&lt;'13 weeks'!$B$6,"Before week 1",IF(J15&gt;='13 weeks'!$B$6+91,"After week 13",INT((J15-'13 weeks'!$B$6)/7)+1)))</f>
        <v/>
      </c>
    </row>
    <row r="16">
      <c r="A16" s="39" t="n"/>
      <c r="B16" s="40" t="n"/>
      <c r="C16" s="29" t="n"/>
      <c r="D16" s="41" t="n"/>
      <c r="E16" s="42">
        <f>IF(C16="","",C16*IF(D16="",0,D16))</f>
        <v/>
      </c>
      <c r="F16" s="29" t="n"/>
      <c r="G16" s="43">
        <f>IF(C16="","",C16-E16-F16)</f>
        <v/>
      </c>
      <c r="H16" s="44" t="n">
        <v>7</v>
      </c>
      <c r="I16" s="44" t="n">
        <v>17</v>
      </c>
      <c r="J16" s="45">
        <f>IF(B16="","",B16+H16+I16)</f>
        <v/>
      </c>
      <c r="K16" s="46">
        <f>IF(OR(J16="",'13 weeks'!$B$6=""),"",IF(J16&lt;'13 weeks'!$B$6,"Before week 1",IF(J16&gt;='13 weeks'!$B$6+91,"After week 13",INT((J16-'13 weeks'!$B$6)/7)+1)))</f>
        <v/>
      </c>
    </row>
    <row r="17">
      <c r="A17" s="39" t="n"/>
      <c r="B17" s="40" t="n"/>
      <c r="C17" s="29" t="n"/>
      <c r="D17" s="41" t="n"/>
      <c r="E17" s="42">
        <f>IF(C17="","",C17*IF(D17="",0,D17))</f>
        <v/>
      </c>
      <c r="F17" s="29" t="n"/>
      <c r="G17" s="43">
        <f>IF(C17="","",C17-E17-F17)</f>
        <v/>
      </c>
      <c r="H17" s="44" t="n">
        <v>7</v>
      </c>
      <c r="I17" s="44" t="n">
        <v>17</v>
      </c>
      <c r="J17" s="45">
        <f>IF(B17="","",B17+H17+I17)</f>
        <v/>
      </c>
      <c r="K17" s="46">
        <f>IF(OR(J17="",'13 weeks'!$B$6=""),"",IF(J17&lt;'13 weeks'!$B$6,"Before week 1",IF(J17&gt;='13 weeks'!$B$6+91,"After week 13",INT((J17-'13 weeks'!$B$6)/7)+1)))</f>
        <v/>
      </c>
    </row>
    <row r="18">
      <c r="A18" s="39" t="n"/>
      <c r="B18" s="40" t="n"/>
      <c r="C18" s="29" t="n"/>
      <c r="D18" s="41" t="n"/>
      <c r="E18" s="42">
        <f>IF(C18="","",C18*IF(D18="",0,D18))</f>
        <v/>
      </c>
      <c r="F18" s="29" t="n"/>
      <c r="G18" s="43">
        <f>IF(C18="","",C18-E18-F18)</f>
        <v/>
      </c>
      <c r="H18" s="44" t="n">
        <v>7</v>
      </c>
      <c r="I18" s="44" t="n">
        <v>17</v>
      </c>
      <c r="J18" s="45">
        <f>IF(B18="","",B18+H18+I18)</f>
        <v/>
      </c>
      <c r="K18" s="46">
        <f>IF(OR(J18="",'13 weeks'!$B$6=""),"",IF(J18&lt;'13 weeks'!$B$6,"Before week 1",IF(J18&gt;='13 weeks'!$B$6+91,"After week 13",INT((J18-'13 weeks'!$B$6)/7)+1)))</f>
        <v/>
      </c>
    </row>
    <row r="19">
      <c r="A19" s="39" t="n"/>
      <c r="B19" s="40" t="n"/>
      <c r="C19" s="29" t="n"/>
      <c r="D19" s="41" t="n"/>
      <c r="E19" s="42">
        <f>IF(C19="","",C19*IF(D19="",0,D19))</f>
        <v/>
      </c>
      <c r="F19" s="29" t="n"/>
      <c r="G19" s="43">
        <f>IF(C19="","",C19-E19-F19)</f>
        <v/>
      </c>
      <c r="H19" s="44" t="n">
        <v>7</v>
      </c>
      <c r="I19" s="44" t="n">
        <v>17</v>
      </c>
      <c r="J19" s="45">
        <f>IF(B19="","",B19+H19+I19)</f>
        <v/>
      </c>
      <c r="K19" s="46">
        <f>IF(OR(J19="",'13 weeks'!$B$6=""),"",IF(J19&lt;'13 weeks'!$B$6,"Before week 1",IF(J19&gt;='13 weeks'!$B$6+91,"After week 13",INT((J19-'13 weeks'!$B$6)/7)+1)))</f>
        <v/>
      </c>
    </row>
    <row r="20">
      <c r="A20" s="39" t="n"/>
      <c r="B20" s="40" t="n"/>
      <c r="C20" s="29" t="n"/>
      <c r="D20" s="41" t="n"/>
      <c r="E20" s="42">
        <f>IF(C20="","",C20*IF(D20="",0,D20))</f>
        <v/>
      </c>
      <c r="F20" s="29" t="n"/>
      <c r="G20" s="43">
        <f>IF(C20="","",C20-E20-F20)</f>
        <v/>
      </c>
      <c r="H20" s="44" t="n">
        <v>7</v>
      </c>
      <c r="I20" s="44" t="n">
        <v>17</v>
      </c>
      <c r="J20" s="45">
        <f>IF(B20="","",B20+H20+I20)</f>
        <v/>
      </c>
      <c r="K20" s="46">
        <f>IF(OR(J20="",'13 weeks'!$B$6=""),"",IF(J20&lt;'13 weeks'!$B$6,"Before week 1",IF(J20&gt;='13 weeks'!$B$6+91,"After week 13",INT((J20-'13 weeks'!$B$6)/7)+1)))</f>
        <v/>
      </c>
    </row>
    <row r="21">
      <c r="A21" s="39" t="n"/>
      <c r="B21" s="40" t="n"/>
      <c r="C21" s="29" t="n"/>
      <c r="D21" s="41" t="n"/>
      <c r="E21" s="42">
        <f>IF(C21="","",C21*IF(D21="",0,D21))</f>
        <v/>
      </c>
      <c r="F21" s="29" t="n"/>
      <c r="G21" s="43">
        <f>IF(C21="","",C21-E21-F21)</f>
        <v/>
      </c>
      <c r="H21" s="44" t="n">
        <v>7</v>
      </c>
      <c r="I21" s="44" t="n">
        <v>17</v>
      </c>
      <c r="J21" s="45">
        <f>IF(B21="","",B21+H21+I21)</f>
        <v/>
      </c>
      <c r="K21" s="46">
        <f>IF(OR(J21="",'13 weeks'!$B$6=""),"",IF(J21&lt;'13 weeks'!$B$6,"Before week 1",IF(J21&gt;='13 weeks'!$B$6+91,"After week 13",INT((J21-'13 weeks'!$B$6)/7)+1)))</f>
        <v/>
      </c>
    </row>
    <row r="22">
      <c r="A22" s="39" t="n"/>
      <c r="B22" s="40" t="n"/>
      <c r="C22" s="29" t="n"/>
      <c r="D22" s="41" t="n"/>
      <c r="E22" s="42">
        <f>IF(C22="","",C22*IF(D22="",0,D22))</f>
        <v/>
      </c>
      <c r="F22" s="29" t="n"/>
      <c r="G22" s="43">
        <f>IF(C22="","",C22-E22-F22)</f>
        <v/>
      </c>
      <c r="H22" s="44" t="n">
        <v>7</v>
      </c>
      <c r="I22" s="44" t="n">
        <v>17</v>
      </c>
      <c r="J22" s="45">
        <f>IF(B22="","",B22+H22+I22)</f>
        <v/>
      </c>
      <c r="K22" s="46">
        <f>IF(OR(J22="",'13 weeks'!$B$6=""),"",IF(J22&lt;'13 weeks'!$B$6,"Before week 1",IF(J22&gt;='13 weeks'!$B$6+91,"After week 13",INT((J22-'13 weeks'!$B$6)/7)+1)))</f>
        <v/>
      </c>
    </row>
    <row r="23">
      <c r="A23" s="39" t="n"/>
      <c r="B23" s="40" t="n"/>
      <c r="C23" s="29" t="n"/>
      <c r="D23" s="41" t="n"/>
      <c r="E23" s="42">
        <f>IF(C23="","",C23*IF(D23="",0,D23))</f>
        <v/>
      </c>
      <c r="F23" s="29" t="n"/>
      <c r="G23" s="43">
        <f>IF(C23="","",C23-E23-F23)</f>
        <v/>
      </c>
      <c r="H23" s="44" t="n">
        <v>7</v>
      </c>
      <c r="I23" s="44" t="n">
        <v>17</v>
      </c>
      <c r="J23" s="45">
        <f>IF(B23="","",B23+H23+I23)</f>
        <v/>
      </c>
      <c r="K23" s="46">
        <f>IF(OR(J23="",'13 weeks'!$B$6=""),"",IF(J23&lt;'13 weeks'!$B$6,"Before week 1",IF(J23&gt;='13 weeks'!$B$6+91,"After week 13",INT((J23-'13 weeks'!$B$6)/7)+1)))</f>
        <v/>
      </c>
    </row>
    <row r="24">
      <c r="A24" s="39" t="n"/>
      <c r="B24" s="40" t="n"/>
      <c r="C24" s="29" t="n"/>
      <c r="D24" s="41" t="n"/>
      <c r="E24" s="42">
        <f>IF(C24="","",C24*IF(D24="",0,D24))</f>
        <v/>
      </c>
      <c r="F24" s="29" t="n"/>
      <c r="G24" s="43">
        <f>IF(C24="","",C24-E24-F24)</f>
        <v/>
      </c>
      <c r="H24" s="44" t="n">
        <v>7</v>
      </c>
      <c r="I24" s="44" t="n">
        <v>17</v>
      </c>
      <c r="J24" s="45">
        <f>IF(B24="","",B24+H24+I24)</f>
        <v/>
      </c>
      <c r="K24" s="46">
        <f>IF(OR(J24="",'13 weeks'!$B$6=""),"",IF(J24&lt;'13 weeks'!$B$6,"Before week 1",IF(J24&gt;='13 weeks'!$B$6+91,"After week 13",INT((J24-'13 weeks'!$B$6)/7)+1)))</f>
        <v/>
      </c>
    </row>
    <row r="25">
      <c r="A25" s="39" t="n"/>
      <c r="B25" s="40" t="n"/>
      <c r="C25" s="29" t="n"/>
      <c r="D25" s="41" t="n"/>
      <c r="E25" s="42">
        <f>IF(C25="","",C25*IF(D25="",0,D25))</f>
        <v/>
      </c>
      <c r="F25" s="29" t="n"/>
      <c r="G25" s="43">
        <f>IF(C25="","",C25-E25-F25)</f>
        <v/>
      </c>
      <c r="H25" s="44" t="n">
        <v>7</v>
      </c>
      <c r="I25" s="44" t="n">
        <v>17</v>
      </c>
      <c r="J25" s="45">
        <f>IF(B25="","",B25+H25+I25)</f>
        <v/>
      </c>
      <c r="K25" s="46">
        <f>IF(OR(J25="",'13 weeks'!$B$6=""),"",IF(J25&lt;'13 weeks'!$B$6,"Before week 1",IF(J25&gt;='13 weeks'!$B$6+91,"After week 13",INT((J25-'13 weeks'!$B$6)/7)+1)))</f>
        <v/>
      </c>
    </row>
    <row r="26">
      <c r="A26" s="39" t="n"/>
      <c r="B26" s="40" t="n"/>
      <c r="C26" s="29" t="n"/>
      <c r="D26" s="41" t="n"/>
      <c r="E26" s="42">
        <f>IF(C26="","",C26*IF(D26="",0,D26))</f>
        <v/>
      </c>
      <c r="F26" s="29" t="n"/>
      <c r="G26" s="43">
        <f>IF(C26="","",C26-E26-F26)</f>
        <v/>
      </c>
      <c r="H26" s="44" t="n">
        <v>7</v>
      </c>
      <c r="I26" s="44" t="n">
        <v>17</v>
      </c>
      <c r="J26" s="45">
        <f>IF(B26="","",B26+H26+I26)</f>
        <v/>
      </c>
      <c r="K26" s="46">
        <f>IF(OR(J26="",'13 weeks'!$B$6=""),"",IF(J26&lt;'13 weeks'!$B$6,"Before week 1",IF(J26&gt;='13 weeks'!$B$6+91,"After week 13",INT((J26-'13 weeks'!$B$6)/7)+1)))</f>
        <v/>
      </c>
    </row>
    <row r="27">
      <c r="A27" s="39" t="n"/>
      <c r="B27" s="40" t="n"/>
      <c r="C27" s="29" t="n"/>
      <c r="D27" s="41" t="n"/>
      <c r="E27" s="42">
        <f>IF(C27="","",C27*IF(D27="",0,D27))</f>
        <v/>
      </c>
      <c r="F27" s="29" t="n"/>
      <c r="G27" s="43">
        <f>IF(C27="","",C27-E27-F27)</f>
        <v/>
      </c>
      <c r="H27" s="44" t="n">
        <v>7</v>
      </c>
      <c r="I27" s="44" t="n">
        <v>17</v>
      </c>
      <c r="J27" s="45">
        <f>IF(B27="","",B27+H27+I27)</f>
        <v/>
      </c>
      <c r="K27" s="46">
        <f>IF(OR(J27="",'13 weeks'!$B$6=""),"",IF(J27&lt;'13 weeks'!$B$6,"Before week 1",IF(J27&gt;='13 weeks'!$B$6+91,"After week 13",INT((J27-'13 weeks'!$B$6)/7)+1)))</f>
        <v/>
      </c>
    </row>
    <row r="28">
      <c r="A28" s="39" t="n"/>
      <c r="B28" s="40" t="n"/>
      <c r="C28" s="29" t="n"/>
      <c r="D28" s="41" t="n"/>
      <c r="E28" s="42">
        <f>IF(C28="","",C28*IF(D28="",0,D28))</f>
        <v/>
      </c>
      <c r="F28" s="29" t="n"/>
      <c r="G28" s="43">
        <f>IF(C28="","",C28-E28-F28)</f>
        <v/>
      </c>
      <c r="H28" s="44" t="n">
        <v>7</v>
      </c>
      <c r="I28" s="44" t="n">
        <v>17</v>
      </c>
      <c r="J28" s="45">
        <f>IF(B28="","",B28+H28+I28)</f>
        <v/>
      </c>
      <c r="K28" s="46">
        <f>IF(OR(J28="",'13 weeks'!$B$6=""),"",IF(J28&lt;'13 weeks'!$B$6,"Before week 1",IF(J28&gt;='13 weeks'!$B$6+91,"After week 13",INT((J28-'13 weeks'!$B$6)/7)+1)))</f>
        <v/>
      </c>
    </row>
    <row r="29">
      <c r="A29" s="39" t="n"/>
      <c r="B29" s="40" t="n"/>
      <c r="C29" s="29" t="n"/>
      <c r="D29" s="41" t="n"/>
      <c r="E29" s="42">
        <f>IF(C29="","",C29*IF(D29="",0,D29))</f>
        <v/>
      </c>
      <c r="F29" s="29" t="n"/>
      <c r="G29" s="43">
        <f>IF(C29="","",C29-E29-F29)</f>
        <v/>
      </c>
      <c r="H29" s="44" t="n">
        <v>7</v>
      </c>
      <c r="I29" s="44" t="n">
        <v>17</v>
      </c>
      <c r="J29" s="45">
        <f>IF(B29="","",B29+H29+I29)</f>
        <v/>
      </c>
      <c r="K29" s="46">
        <f>IF(OR(J29="",'13 weeks'!$B$6=""),"",IF(J29&lt;'13 weeks'!$B$6,"Before week 1",IF(J29&gt;='13 weeks'!$B$6+91,"After week 13",INT((J29-'13 weeks'!$B$6)/7)+1)))</f>
        <v/>
      </c>
    </row>
    <row r="30">
      <c r="A30" s="39" t="n"/>
      <c r="B30" s="40" t="n"/>
      <c r="C30" s="29" t="n"/>
      <c r="D30" s="41" t="n"/>
      <c r="E30" s="42">
        <f>IF(C30="","",C30*IF(D30="",0,D30))</f>
        <v/>
      </c>
      <c r="F30" s="29" t="n"/>
      <c r="G30" s="43">
        <f>IF(C30="","",C30-E30-F30)</f>
        <v/>
      </c>
      <c r="H30" s="44" t="n">
        <v>7</v>
      </c>
      <c r="I30" s="44" t="n">
        <v>17</v>
      </c>
      <c r="J30" s="45">
        <f>IF(B30="","",B30+H30+I30)</f>
        <v/>
      </c>
      <c r="K30" s="46">
        <f>IF(OR(J30="",'13 weeks'!$B$6=""),"",IF(J30&lt;'13 weeks'!$B$6,"Before week 1",IF(J30&gt;='13 weeks'!$B$6+91,"After week 13",INT((J30-'13 weeks'!$B$6)/7)+1)))</f>
        <v/>
      </c>
    </row>
    <row r="31">
      <c r="A31" s="39" t="n"/>
      <c r="B31" s="40" t="n"/>
      <c r="C31" s="29" t="n"/>
      <c r="D31" s="41" t="n"/>
      <c r="E31" s="42">
        <f>IF(C31="","",C31*IF(D31="",0,D31))</f>
        <v/>
      </c>
      <c r="F31" s="29" t="n"/>
      <c r="G31" s="43">
        <f>IF(C31="","",C31-E31-F31)</f>
        <v/>
      </c>
      <c r="H31" s="44" t="n">
        <v>7</v>
      </c>
      <c r="I31" s="44" t="n">
        <v>17</v>
      </c>
      <c r="J31" s="45">
        <f>IF(B31="","",B31+H31+I31)</f>
        <v/>
      </c>
      <c r="K31" s="46">
        <f>IF(OR(J31="",'13 weeks'!$B$6=""),"",IF(J31&lt;'13 weeks'!$B$6,"Before week 1",IF(J31&gt;='13 weeks'!$B$6+91,"After week 13",INT((J31-'13 weeks'!$B$6)/7)+1)))</f>
        <v/>
      </c>
    </row>
    <row r="32">
      <c r="A32" s="39" t="n"/>
      <c r="B32" s="40" t="n"/>
      <c r="C32" s="29" t="n"/>
      <c r="D32" s="41" t="n"/>
      <c r="E32" s="42">
        <f>IF(C32="","",C32*IF(D32="",0,D32))</f>
        <v/>
      </c>
      <c r="F32" s="29" t="n"/>
      <c r="G32" s="43">
        <f>IF(C32="","",C32-E32-F32)</f>
        <v/>
      </c>
      <c r="H32" s="44" t="n">
        <v>7</v>
      </c>
      <c r="I32" s="44" t="n">
        <v>17</v>
      </c>
      <c r="J32" s="45">
        <f>IF(B32="","",B32+H32+I32)</f>
        <v/>
      </c>
      <c r="K32" s="46">
        <f>IF(OR(J32="",'13 weeks'!$B$6=""),"",IF(J32&lt;'13 weeks'!$B$6,"Before week 1",IF(J32&gt;='13 weeks'!$B$6+91,"After week 13",INT((J32-'13 weeks'!$B$6)/7)+1)))</f>
        <v/>
      </c>
    </row>
    <row r="33">
      <c r="A33" s="39" t="n"/>
      <c r="B33" s="40" t="n"/>
      <c r="C33" s="29" t="n"/>
      <c r="D33" s="41" t="n"/>
      <c r="E33" s="42">
        <f>IF(C33="","",C33*IF(D33="",0,D33))</f>
        <v/>
      </c>
      <c r="F33" s="29" t="n"/>
      <c r="G33" s="43">
        <f>IF(C33="","",C33-E33-F33)</f>
        <v/>
      </c>
      <c r="H33" s="44" t="n">
        <v>7</v>
      </c>
      <c r="I33" s="44" t="n">
        <v>17</v>
      </c>
      <c r="J33" s="45">
        <f>IF(B33="","",B33+H33+I33)</f>
        <v/>
      </c>
      <c r="K33" s="46">
        <f>IF(OR(J33="",'13 weeks'!$B$6=""),"",IF(J33&lt;'13 weeks'!$B$6,"Before week 1",IF(J33&gt;='13 weeks'!$B$6+91,"After week 13",INT((J33-'13 weeks'!$B$6)/7)+1)))</f>
        <v/>
      </c>
    </row>
    <row r="34">
      <c r="A34" s="39" t="n"/>
      <c r="B34" s="40" t="n"/>
      <c r="C34" s="29" t="n"/>
      <c r="D34" s="41" t="n"/>
      <c r="E34" s="42">
        <f>IF(C34="","",C34*IF(D34="",0,D34))</f>
        <v/>
      </c>
      <c r="F34" s="29" t="n"/>
      <c r="G34" s="43">
        <f>IF(C34="","",C34-E34-F34)</f>
        <v/>
      </c>
      <c r="H34" s="44" t="n">
        <v>7</v>
      </c>
      <c r="I34" s="44" t="n">
        <v>17</v>
      </c>
      <c r="J34" s="45">
        <f>IF(B34="","",B34+H34+I34)</f>
        <v/>
      </c>
      <c r="K34" s="46">
        <f>IF(OR(J34="",'13 weeks'!$B$6=""),"",IF(J34&lt;'13 weeks'!$B$6,"Before week 1",IF(J34&gt;='13 weeks'!$B$6+91,"After week 13",INT((J34-'13 weeks'!$B$6)/7)+1)))</f>
        <v/>
      </c>
    </row>
    <row r="35">
      <c r="A35" s="39" t="n"/>
      <c r="B35" s="40" t="n"/>
      <c r="C35" s="29" t="n"/>
      <c r="D35" s="41" t="n"/>
      <c r="E35" s="42">
        <f>IF(C35="","",C35*IF(D35="",0,D35))</f>
        <v/>
      </c>
      <c r="F35" s="29" t="n"/>
      <c r="G35" s="43">
        <f>IF(C35="","",C35-E35-F35)</f>
        <v/>
      </c>
      <c r="H35" s="44" t="n">
        <v>7</v>
      </c>
      <c r="I35" s="44" t="n">
        <v>17</v>
      </c>
      <c r="J35" s="45">
        <f>IF(B35="","",B35+H35+I35)</f>
        <v/>
      </c>
      <c r="K35" s="46">
        <f>IF(OR(J35="",'13 weeks'!$B$6=""),"",IF(J35&lt;'13 weeks'!$B$6,"Before week 1",IF(J35&gt;='13 weeks'!$B$6+91,"After week 13",INT((J35-'13 weeks'!$B$6)/7)+1)))</f>
        <v/>
      </c>
    </row>
    <row r="36">
      <c r="A36" s="39" t="n"/>
      <c r="B36" s="40" t="n"/>
      <c r="C36" s="29" t="n"/>
      <c r="D36" s="41" t="n"/>
      <c r="E36" s="42">
        <f>IF(C36="","",C36*IF(D36="",0,D36))</f>
        <v/>
      </c>
      <c r="F36" s="29" t="n"/>
      <c r="G36" s="43">
        <f>IF(C36="","",C36-E36-F36)</f>
        <v/>
      </c>
      <c r="H36" s="44" t="n">
        <v>7</v>
      </c>
      <c r="I36" s="44" t="n">
        <v>17</v>
      </c>
      <c r="J36" s="45">
        <f>IF(B36="","",B36+H36+I36)</f>
        <v/>
      </c>
      <c r="K36" s="46">
        <f>IF(OR(J36="",'13 weeks'!$B$6=""),"",IF(J36&lt;'13 weeks'!$B$6,"Before week 1",IF(J36&gt;='13 weeks'!$B$6+91,"After week 13",INT((J36-'13 weeks'!$B$6)/7)+1)))</f>
        <v/>
      </c>
    </row>
    <row r="37">
      <c r="A37" s="39" t="n"/>
      <c r="B37" s="40" t="n"/>
      <c r="C37" s="29" t="n"/>
      <c r="D37" s="41" t="n"/>
      <c r="E37" s="42">
        <f>IF(C37="","",C37*IF(D37="",0,D37))</f>
        <v/>
      </c>
      <c r="F37" s="29" t="n"/>
      <c r="G37" s="43">
        <f>IF(C37="","",C37-E37-F37)</f>
        <v/>
      </c>
      <c r="H37" s="44" t="n">
        <v>7</v>
      </c>
      <c r="I37" s="44" t="n">
        <v>17</v>
      </c>
      <c r="J37" s="45">
        <f>IF(B37="","",B37+H37+I37)</f>
        <v/>
      </c>
      <c r="K37" s="46">
        <f>IF(OR(J37="",'13 weeks'!$B$6=""),"",IF(J37&lt;'13 weeks'!$B$6,"Before week 1",IF(J37&gt;='13 weeks'!$B$6+91,"After week 13",INT((J37-'13 weeks'!$B$6)/7)+1)))</f>
        <v/>
      </c>
    </row>
    <row r="38">
      <c r="A38" s="39" t="n"/>
      <c r="B38" s="40" t="n"/>
      <c r="C38" s="29" t="n"/>
      <c r="D38" s="41" t="n"/>
      <c r="E38" s="42">
        <f>IF(C38="","",C38*IF(D38="",0,D38))</f>
        <v/>
      </c>
      <c r="F38" s="29" t="n"/>
      <c r="G38" s="43">
        <f>IF(C38="","",C38-E38-F38)</f>
        <v/>
      </c>
      <c r="H38" s="44" t="n">
        <v>7</v>
      </c>
      <c r="I38" s="44" t="n">
        <v>17</v>
      </c>
      <c r="J38" s="45">
        <f>IF(B38="","",B38+H38+I38)</f>
        <v/>
      </c>
      <c r="K38" s="46">
        <f>IF(OR(J38="",'13 weeks'!$B$6=""),"",IF(J38&lt;'13 weeks'!$B$6,"Before week 1",IF(J38&gt;='13 weeks'!$B$6+91,"After week 13",INT((J38-'13 weeks'!$B$6)/7)+1)))</f>
        <v/>
      </c>
    </row>
    <row r="39">
      <c r="A39" s="39" t="n"/>
      <c r="B39" s="40" t="n"/>
      <c r="C39" s="29" t="n"/>
      <c r="D39" s="41" t="n"/>
      <c r="E39" s="42">
        <f>IF(C39="","",C39*IF(D39="",0,D39))</f>
        <v/>
      </c>
      <c r="F39" s="29" t="n"/>
      <c r="G39" s="43">
        <f>IF(C39="","",C39-E39-F39)</f>
        <v/>
      </c>
      <c r="H39" s="44" t="n">
        <v>7</v>
      </c>
      <c r="I39" s="44" t="n">
        <v>17</v>
      </c>
      <c r="J39" s="45">
        <f>IF(B39="","",B39+H39+I39)</f>
        <v/>
      </c>
      <c r="K39" s="46">
        <f>IF(OR(J39="",'13 weeks'!$B$6=""),"",IF(J39&lt;'13 weeks'!$B$6,"Before week 1",IF(J39&gt;='13 weeks'!$B$6+91,"After week 13",INT((J39-'13 weeks'!$B$6)/7)+1)))</f>
        <v/>
      </c>
    </row>
    <row r="40">
      <c r="A40" s="39" t="n"/>
      <c r="B40" s="40" t="n"/>
      <c r="C40" s="29" t="n"/>
      <c r="D40" s="41" t="n"/>
      <c r="E40" s="42">
        <f>IF(C40="","",C40*IF(D40="",0,D40))</f>
        <v/>
      </c>
      <c r="F40" s="29" t="n"/>
      <c r="G40" s="43">
        <f>IF(C40="","",C40-E40-F40)</f>
        <v/>
      </c>
      <c r="H40" s="44" t="n">
        <v>7</v>
      </c>
      <c r="I40" s="44" t="n">
        <v>17</v>
      </c>
      <c r="J40" s="45">
        <f>IF(B40="","",B40+H40+I40)</f>
        <v/>
      </c>
      <c r="K40" s="46">
        <f>IF(OR(J40="",'13 weeks'!$B$6=""),"",IF(J40&lt;'13 weeks'!$B$6,"Before week 1",IF(J40&gt;='13 weeks'!$B$6+91,"After week 13",INT((J40-'13 weeks'!$B$6)/7)+1)))</f>
        <v/>
      </c>
    </row>
    <row r="41">
      <c r="A41" s="39" t="n"/>
      <c r="B41" s="40" t="n"/>
      <c r="C41" s="29" t="n"/>
      <c r="D41" s="41" t="n"/>
      <c r="E41" s="42">
        <f>IF(C41="","",C41*IF(D41="",0,D41))</f>
        <v/>
      </c>
      <c r="F41" s="29" t="n"/>
      <c r="G41" s="43">
        <f>IF(C41="","",C41-E41-F41)</f>
        <v/>
      </c>
      <c r="H41" s="44" t="n">
        <v>7</v>
      </c>
      <c r="I41" s="44" t="n">
        <v>17</v>
      </c>
      <c r="J41" s="45">
        <f>IF(B41="","",B41+H41+I41)</f>
        <v/>
      </c>
      <c r="K41" s="46">
        <f>IF(OR(J41="",'13 weeks'!$B$6=""),"",IF(J41&lt;'13 weeks'!$B$6,"Before week 1",IF(J41&gt;='13 weeks'!$B$6+91,"After week 13",INT((J41-'13 weeks'!$B$6)/7)+1)))</f>
        <v/>
      </c>
    </row>
    <row r="42">
      <c r="A42" s="39" t="n"/>
      <c r="B42" s="40" t="n"/>
      <c r="C42" s="29" t="n"/>
      <c r="D42" s="41" t="n"/>
      <c r="E42" s="42">
        <f>IF(C42="","",C42*IF(D42="",0,D42))</f>
        <v/>
      </c>
      <c r="F42" s="29" t="n"/>
      <c r="G42" s="43">
        <f>IF(C42="","",C42-E42-F42)</f>
        <v/>
      </c>
      <c r="H42" s="44" t="n">
        <v>7</v>
      </c>
      <c r="I42" s="44" t="n">
        <v>17</v>
      </c>
      <c r="J42" s="45">
        <f>IF(B42="","",B42+H42+I42)</f>
        <v/>
      </c>
      <c r="K42" s="46">
        <f>IF(OR(J42="",'13 weeks'!$B$6=""),"",IF(J42&lt;'13 weeks'!$B$6,"Before week 1",IF(J42&gt;='13 weeks'!$B$6+91,"After week 13",INT((J42-'13 weeks'!$B$6)/7)+1)))</f>
        <v/>
      </c>
    </row>
    <row r="43">
      <c r="A43" s="39" t="n"/>
      <c r="B43" s="40" t="n"/>
      <c r="C43" s="29" t="n"/>
      <c r="D43" s="41" t="n"/>
      <c r="E43" s="42">
        <f>IF(C43="","",C43*IF(D43="",0,D43))</f>
        <v/>
      </c>
      <c r="F43" s="29" t="n"/>
      <c r="G43" s="43">
        <f>IF(C43="","",C43-E43-F43)</f>
        <v/>
      </c>
      <c r="H43" s="44" t="n">
        <v>7</v>
      </c>
      <c r="I43" s="44" t="n">
        <v>17</v>
      </c>
      <c r="J43" s="45">
        <f>IF(B43="","",B43+H43+I43)</f>
        <v/>
      </c>
      <c r="K43" s="46">
        <f>IF(OR(J43="",'13 weeks'!$B$6=""),"",IF(J43&lt;'13 weeks'!$B$6,"Before week 1",IF(J43&gt;='13 weeks'!$B$6+91,"After week 13",INT((J43-'13 weeks'!$B$6)/7)+1)))</f>
        <v/>
      </c>
    </row>
    <row r="44">
      <c r="A44" s="39" t="n"/>
      <c r="B44" s="40" t="n"/>
      <c r="C44" s="29" t="n"/>
      <c r="D44" s="41" t="n"/>
      <c r="E44" s="42">
        <f>IF(C44="","",C44*IF(D44="",0,D44))</f>
        <v/>
      </c>
      <c r="F44" s="29" t="n"/>
      <c r="G44" s="43">
        <f>IF(C44="","",C44-E44-F44)</f>
        <v/>
      </c>
      <c r="H44" s="44" t="n">
        <v>7</v>
      </c>
      <c r="I44" s="44" t="n">
        <v>17</v>
      </c>
      <c r="J44" s="45">
        <f>IF(B44="","",B44+H44+I44)</f>
        <v/>
      </c>
      <c r="K44" s="46">
        <f>IF(OR(J44="",'13 weeks'!$B$6=""),"",IF(J44&lt;'13 weeks'!$B$6,"Before week 1",IF(J44&gt;='13 weeks'!$B$6+91,"After week 13",INT((J44-'13 weeks'!$B$6)/7)+1)))</f>
        <v/>
      </c>
    </row>
    <row r="45">
      <c r="A45" s="39" t="n"/>
      <c r="B45" s="40" t="n"/>
      <c r="C45" s="29" t="n"/>
      <c r="D45" s="41" t="n"/>
      <c r="E45" s="42">
        <f>IF(C45="","",C45*IF(D45="",0,D45))</f>
        <v/>
      </c>
      <c r="F45" s="29" t="n"/>
      <c r="G45" s="43">
        <f>IF(C45="","",C45-E45-F45)</f>
        <v/>
      </c>
      <c r="H45" s="44" t="n">
        <v>7</v>
      </c>
      <c r="I45" s="44" t="n">
        <v>17</v>
      </c>
      <c r="J45" s="45">
        <f>IF(B45="","",B45+H45+I45)</f>
        <v/>
      </c>
      <c r="K45" s="46">
        <f>IF(OR(J45="",'13 weeks'!$B$6=""),"",IF(J45&lt;'13 weeks'!$B$6,"Before week 1",IF(J45&gt;='13 weeks'!$B$6+91,"After week 13",INT((J45-'13 weeks'!$B$6)/7)+1)))</f>
        <v/>
      </c>
    </row>
    <row r="46">
      <c r="A46" s="39" t="n"/>
      <c r="B46" s="40" t="n"/>
      <c r="C46" s="29" t="n"/>
      <c r="D46" s="41" t="n"/>
      <c r="E46" s="42">
        <f>IF(C46="","",C46*IF(D46="",0,D46))</f>
        <v/>
      </c>
      <c r="F46" s="29" t="n"/>
      <c r="G46" s="43">
        <f>IF(C46="","",C46-E46-F46)</f>
        <v/>
      </c>
      <c r="H46" s="44" t="n">
        <v>7</v>
      </c>
      <c r="I46" s="44" t="n">
        <v>17</v>
      </c>
      <c r="J46" s="45">
        <f>IF(B46="","",B46+H46+I46)</f>
        <v/>
      </c>
      <c r="K46" s="46">
        <f>IF(OR(J46="",'13 weeks'!$B$6=""),"",IF(J46&lt;'13 weeks'!$B$6,"Before week 1",IF(J46&gt;='13 weeks'!$B$6+91,"After week 13",INT((J46-'13 weeks'!$B$6)/7)+1)))</f>
        <v/>
      </c>
    </row>
    <row r="47">
      <c r="A47" s="39" t="n"/>
      <c r="B47" s="40" t="n"/>
      <c r="C47" s="29" t="n"/>
      <c r="D47" s="41" t="n"/>
      <c r="E47" s="42">
        <f>IF(C47="","",C47*IF(D47="",0,D47))</f>
        <v/>
      </c>
      <c r="F47" s="29" t="n"/>
      <c r="G47" s="43">
        <f>IF(C47="","",C47-E47-F47)</f>
        <v/>
      </c>
      <c r="H47" s="44" t="n">
        <v>7</v>
      </c>
      <c r="I47" s="44" t="n">
        <v>17</v>
      </c>
      <c r="J47" s="45">
        <f>IF(B47="","",B47+H47+I47)</f>
        <v/>
      </c>
      <c r="K47" s="46">
        <f>IF(OR(J47="",'13 weeks'!$B$6=""),"",IF(J47&lt;'13 weeks'!$B$6,"Before week 1",IF(J47&gt;='13 weeks'!$B$6+91,"After week 13",INT((J47-'13 weeks'!$B$6)/7)+1)))</f>
        <v/>
      </c>
    </row>
    <row r="48">
      <c r="A48" s="39" t="n"/>
      <c r="B48" s="40" t="n"/>
      <c r="C48" s="29" t="n"/>
      <c r="D48" s="41" t="n"/>
      <c r="E48" s="42">
        <f>IF(C48="","",C48*IF(D48="",0,D48))</f>
        <v/>
      </c>
      <c r="F48" s="29" t="n"/>
      <c r="G48" s="43">
        <f>IF(C48="","",C48-E48-F48)</f>
        <v/>
      </c>
      <c r="H48" s="44" t="n">
        <v>7</v>
      </c>
      <c r="I48" s="44" t="n">
        <v>17</v>
      </c>
      <c r="J48" s="45">
        <f>IF(B48="","",B48+H48+I48)</f>
        <v/>
      </c>
      <c r="K48" s="46">
        <f>IF(OR(J48="",'13 weeks'!$B$6=""),"",IF(J48&lt;'13 weeks'!$B$6,"Before week 1",IF(J48&gt;='13 weeks'!$B$6+91,"After week 13",INT((J48-'13 weeks'!$B$6)/7)+1)))</f>
        <v/>
      </c>
    </row>
    <row r="49">
      <c r="A49" s="39" t="n"/>
      <c r="B49" s="40" t="n"/>
      <c r="C49" s="29" t="n"/>
      <c r="D49" s="41" t="n"/>
      <c r="E49" s="42">
        <f>IF(C49="","",C49*IF(D49="",0,D49))</f>
        <v/>
      </c>
      <c r="F49" s="29" t="n"/>
      <c r="G49" s="43">
        <f>IF(C49="","",C49-E49-F49)</f>
        <v/>
      </c>
      <c r="H49" s="44" t="n">
        <v>7</v>
      </c>
      <c r="I49" s="44" t="n">
        <v>17</v>
      </c>
      <c r="J49" s="45">
        <f>IF(B49="","",B49+H49+I49)</f>
        <v/>
      </c>
      <c r="K49" s="46">
        <f>IF(OR(J49="",'13 weeks'!$B$6=""),"",IF(J49&lt;'13 weeks'!$B$6,"Before week 1",IF(J49&gt;='13 weeks'!$B$6+91,"After week 13",INT((J49-'13 weeks'!$B$6)/7)+1)))</f>
        <v/>
      </c>
    </row>
    <row r="50">
      <c r="A50" s="39" t="n"/>
      <c r="B50" s="40" t="n"/>
      <c r="C50" s="29" t="n"/>
      <c r="D50" s="41" t="n"/>
      <c r="E50" s="42">
        <f>IF(C50="","",C50*IF(D50="",0,D50))</f>
        <v/>
      </c>
      <c r="F50" s="29" t="n"/>
      <c r="G50" s="43">
        <f>IF(C50="","",C50-E50-F50)</f>
        <v/>
      </c>
      <c r="H50" s="44" t="n">
        <v>7</v>
      </c>
      <c r="I50" s="44" t="n">
        <v>17</v>
      </c>
      <c r="J50" s="45">
        <f>IF(B50="","",B50+H50+I50)</f>
        <v/>
      </c>
      <c r="K50" s="46">
        <f>IF(OR(J50="",'13 weeks'!$B$6=""),"",IF(J50&lt;'13 weeks'!$B$6,"Before week 1",IF(J50&gt;='13 weeks'!$B$6+91,"After week 13",INT((J50-'13 weeks'!$B$6)/7)+1)))</f>
        <v/>
      </c>
    </row>
    <row r="51">
      <c r="A51" s="39" t="n"/>
      <c r="B51" s="40" t="n"/>
      <c r="C51" s="29" t="n"/>
      <c r="D51" s="41" t="n"/>
      <c r="E51" s="42">
        <f>IF(C51="","",C51*IF(D51="",0,D51))</f>
        <v/>
      </c>
      <c r="F51" s="29" t="n"/>
      <c r="G51" s="43">
        <f>IF(C51="","",C51-E51-F51)</f>
        <v/>
      </c>
      <c r="H51" s="44" t="n">
        <v>7</v>
      </c>
      <c r="I51" s="44" t="n">
        <v>17</v>
      </c>
      <c r="J51" s="45">
        <f>IF(B51="","",B51+H51+I51)</f>
        <v/>
      </c>
      <c r="K51" s="46">
        <f>IF(OR(J51="",'13 weeks'!$B$6=""),"",IF(J51&lt;'13 weeks'!$B$6,"Before week 1",IF(J51&gt;='13 weeks'!$B$6+91,"After week 13",INT((J51-'13 weeks'!$B$6)/7)+1)))</f>
        <v/>
      </c>
    </row>
    <row r="52">
      <c r="A52" s="39" t="n"/>
      <c r="B52" s="40" t="n"/>
      <c r="C52" s="29" t="n"/>
      <c r="D52" s="41" t="n"/>
      <c r="E52" s="42">
        <f>IF(C52="","",C52*IF(D52="",0,D52))</f>
        <v/>
      </c>
      <c r="F52" s="29" t="n"/>
      <c r="G52" s="43">
        <f>IF(C52="","",C52-E52-F52)</f>
        <v/>
      </c>
      <c r="H52" s="44" t="n">
        <v>7</v>
      </c>
      <c r="I52" s="44" t="n">
        <v>17</v>
      </c>
      <c r="J52" s="45">
        <f>IF(B52="","",B52+H52+I52)</f>
        <v/>
      </c>
      <c r="K52" s="46">
        <f>IF(OR(J52="",'13 weeks'!$B$6=""),"",IF(J52&lt;'13 weeks'!$B$6,"Before week 1",IF(J52&gt;='13 weeks'!$B$6+91,"After week 13",INT((J52-'13 weeks'!$B$6)/7)+1)))</f>
        <v/>
      </c>
    </row>
    <row r="53">
      <c r="A53" s="39" t="n"/>
      <c r="B53" s="40" t="n"/>
      <c r="C53" s="29" t="n"/>
      <c r="D53" s="41" t="n"/>
      <c r="E53" s="42">
        <f>IF(C53="","",C53*IF(D53="",0,D53))</f>
        <v/>
      </c>
      <c r="F53" s="29" t="n"/>
      <c r="G53" s="43">
        <f>IF(C53="","",C53-E53-F53)</f>
        <v/>
      </c>
      <c r="H53" s="44" t="n">
        <v>7</v>
      </c>
      <c r="I53" s="44" t="n">
        <v>17</v>
      </c>
      <c r="J53" s="45">
        <f>IF(B53="","",B53+H53+I53)</f>
        <v/>
      </c>
      <c r="K53" s="46">
        <f>IF(OR(J53="",'13 weeks'!$B$6=""),"",IF(J53&lt;'13 weeks'!$B$6,"Before week 1",IF(J53&gt;='13 weeks'!$B$6+91,"After week 13",INT((J53-'13 weeks'!$B$6)/7)+1)))</f>
        <v/>
      </c>
    </row>
    <row r="54">
      <c r="A54" s="39" t="n"/>
      <c r="B54" s="40" t="n"/>
      <c r="C54" s="29" t="n"/>
      <c r="D54" s="41" t="n"/>
      <c r="E54" s="42">
        <f>IF(C54="","",C54*IF(D54="",0,D54))</f>
        <v/>
      </c>
      <c r="F54" s="29" t="n"/>
      <c r="G54" s="43">
        <f>IF(C54="","",C54-E54-F54)</f>
        <v/>
      </c>
      <c r="H54" s="44" t="n">
        <v>7</v>
      </c>
      <c r="I54" s="44" t="n">
        <v>17</v>
      </c>
      <c r="J54" s="45">
        <f>IF(B54="","",B54+H54+I54)</f>
        <v/>
      </c>
      <c r="K54" s="46">
        <f>IF(OR(J54="",'13 weeks'!$B$6=""),"",IF(J54&lt;'13 weeks'!$B$6,"Before week 1",IF(J54&gt;='13 weeks'!$B$6+91,"After week 13",INT((J54-'13 weeks'!$B$6)/7)+1)))</f>
        <v/>
      </c>
    </row>
  </sheetData>
  <mergeCells count="1">
    <mergeCell ref="A2:K2"/>
  </mergeCells>
  <dataValidations count="1">
    <dataValidation sqref="D5:D54" showDropDown="0" showInputMessage="0" showErrorMessage="0" allowBlank="1" errorTitle="Retention" error="Enter a percentage between 0% and 100%, such as 5%." type="decimal" operator="between">
      <formula1>0</formula1>
      <formula2>1</formula2>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F6E2A2"/>
    <outlinePr summaryBelow="1" summaryRight="1"/>
    <pageSetUpPr fitToPage="1"/>
  </sheetPr>
  <dimension ref="A1:O36"/>
  <sheetViews>
    <sheetView showGridLines="0" workbookViewId="0">
      <pane xSplit="1" ySplit="11" topLeftCell="B12" activePane="bottomRight" state="frozen"/>
      <selection pane="topRight"/>
      <selection pane="bottomLeft"/>
      <selection pane="bottomRight" activeCell="A1" sqref="A1"/>
    </sheetView>
  </sheetViews>
  <sheetFormatPr baseColWidth="8" defaultRowHeight="15"/>
  <cols>
    <col width="44"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4" customWidth="1" min="15" max="15"/>
  </cols>
  <sheetData>
    <row r="1">
      <c r="A1" s="8" t="inlineStr">
        <is>
          <t>13-week cash flow look-ahead</t>
        </is>
      </c>
    </row>
    <row r="2">
      <c r="A2" s="9" t="inlineStr">
        <is>
          <t>Fill in the shaded cells. The totals, balances and warnings work themselves out.</t>
        </is>
      </c>
    </row>
    <row r="3">
      <c r="A3" s="47" t="inlineStr">
        <is>
          <t>Illustrative figures. A made-up contractor, to show how the sheet works.</t>
        </is>
      </c>
    </row>
    <row r="4">
      <c r="A4" s="10" t="inlineStr">
        <is>
          <t>Business</t>
        </is>
      </c>
      <c r="B4" s="11" t="inlineStr">
        <is>
          <t>Example fit-out contractor (illustrative)</t>
        </is>
      </c>
      <c r="C4" s="12" t="n"/>
      <c r="D4" s="12" t="n"/>
      <c r="F4" s="13" t="inlineStr">
        <is>
          <t>Lowest balance at the end of a week</t>
        </is>
      </c>
      <c r="I4" s="14">
        <f>IF($B$7="","",MIN(B34:N34))</f>
        <v/>
      </c>
    </row>
    <row r="5">
      <c r="A5" s="10" t="inlineStr">
        <is>
          <t>Prepared by</t>
        </is>
      </c>
      <c r="B5" s="11" t="n"/>
      <c r="C5" s="12" t="n"/>
      <c r="D5" s="12" t="n"/>
      <c r="F5" s="13" t="inlineStr">
        <is>
          <t>In the week starting</t>
        </is>
      </c>
      <c r="I5" s="15">
        <f>IF(I4="","",IF($B$6="","Week "&amp;MATCH(I4,B34:N34,0),INDEX(B11:N11,MATCH(I4,B34:N34,0))))</f>
        <v/>
      </c>
    </row>
    <row r="6">
      <c r="A6" s="10" t="inlineStr">
        <is>
          <t>First week starts (a Monday)</t>
        </is>
      </c>
      <c r="B6" s="16" t="n">
        <v>46300</v>
      </c>
      <c r="F6" s="13" t="inlineStr">
        <is>
          <t>Weeks below your minimum</t>
        </is>
      </c>
      <c r="I6" s="17">
        <f>IF($B$7="","",COUNTIF(B34:N34,"&lt;"&amp;$B$8))</f>
        <v/>
      </c>
    </row>
    <row r="7">
      <c r="A7" s="10" t="inlineStr">
        <is>
          <t>Bank balance at the start of week 1</t>
        </is>
      </c>
      <c r="B7" s="18" t="n">
        <v>66000</v>
      </c>
      <c r="F7" s="13" t="inlineStr">
        <is>
          <t>Money in over the 13 weeks</t>
        </is>
      </c>
      <c r="I7" s="14">
        <f>O16</f>
        <v/>
      </c>
    </row>
    <row r="8">
      <c r="A8" s="10" t="inlineStr">
        <is>
          <t>Lowest balance you want to keep</t>
        </is>
      </c>
      <c r="B8" s="18" t="n">
        <v>25000</v>
      </c>
      <c r="F8" s="13" t="inlineStr">
        <is>
          <t>Money out over the 13 weeks</t>
        </is>
      </c>
      <c r="I8" s="14">
        <f>O29</f>
        <v/>
      </c>
    </row>
    <row r="10">
      <c r="A10" s="19" t="inlineStr"/>
      <c r="B10" s="20" t="inlineStr">
        <is>
          <t>Week 1</t>
        </is>
      </c>
      <c r="C10" s="20" t="inlineStr">
        <is>
          <t>Week 2</t>
        </is>
      </c>
      <c r="D10" s="20" t="inlineStr">
        <is>
          <t>Week 3</t>
        </is>
      </c>
      <c r="E10" s="20" t="inlineStr">
        <is>
          <t>Week 4</t>
        </is>
      </c>
      <c r="F10" s="20" t="inlineStr">
        <is>
          <t>Week 5</t>
        </is>
      </c>
      <c r="G10" s="20" t="inlineStr">
        <is>
          <t>Week 6</t>
        </is>
      </c>
      <c r="H10" s="20" t="inlineStr">
        <is>
          <t>Week 7</t>
        </is>
      </c>
      <c r="I10" s="20" t="inlineStr">
        <is>
          <t>Week 8</t>
        </is>
      </c>
      <c r="J10" s="20" t="inlineStr">
        <is>
          <t>Week 9</t>
        </is>
      </c>
      <c r="K10" s="20" t="inlineStr">
        <is>
          <t>Week 10</t>
        </is>
      </c>
      <c r="L10" s="20" t="inlineStr">
        <is>
          <t>Week 11</t>
        </is>
      </c>
      <c r="M10" s="20" t="inlineStr">
        <is>
          <t>Week 12</t>
        </is>
      </c>
      <c r="N10" s="20" t="inlineStr">
        <is>
          <t>Week 13</t>
        </is>
      </c>
      <c r="O10" s="20" t="inlineStr">
        <is>
          <t>13 weeks</t>
        </is>
      </c>
    </row>
    <row r="11">
      <c r="A11" s="21" t="inlineStr">
        <is>
          <t>Week starting</t>
        </is>
      </c>
      <c r="B11" s="22">
        <f>IF($B$6="","",$B$6+0)</f>
        <v/>
      </c>
      <c r="C11" s="22">
        <f>IF($B$6="","",$B$6+7)</f>
        <v/>
      </c>
      <c r="D11" s="22">
        <f>IF($B$6="","",$B$6+14)</f>
        <v/>
      </c>
      <c r="E11" s="22">
        <f>IF($B$6="","",$B$6+21)</f>
        <v/>
      </c>
      <c r="F11" s="22">
        <f>IF($B$6="","",$B$6+28)</f>
        <v/>
      </c>
      <c r="G11" s="22">
        <f>IF($B$6="","",$B$6+35)</f>
        <v/>
      </c>
      <c r="H11" s="22">
        <f>IF($B$6="","",$B$6+42)</f>
        <v/>
      </c>
      <c r="I11" s="22">
        <f>IF($B$6="","",$B$6+49)</f>
        <v/>
      </c>
      <c r="J11" s="22">
        <f>IF($B$6="","",$B$6+56)</f>
        <v/>
      </c>
      <c r="K11" s="22">
        <f>IF($B$6="","",$B$6+63)</f>
        <v/>
      </c>
      <c r="L11" s="22">
        <f>IF($B$6="","",$B$6+70)</f>
        <v/>
      </c>
      <c r="M11" s="22">
        <f>IF($B$6="","",$B$6+77)</f>
        <v/>
      </c>
      <c r="N11" s="22">
        <f>IF($B$6="","",$B$6+84)</f>
        <v/>
      </c>
      <c r="O11" s="23" t="n"/>
    </row>
    <row r="12">
      <c r="A12" s="24" t="inlineStr">
        <is>
          <t>Money in</t>
        </is>
      </c>
      <c r="B12" s="25" t="n"/>
      <c r="C12" s="25" t="n"/>
      <c r="D12" s="25" t="n"/>
      <c r="E12" s="25" t="n"/>
      <c r="F12" s="25" t="n"/>
      <c r="G12" s="25" t="n"/>
      <c r="H12" s="25" t="n"/>
      <c r="I12" s="25" t="n"/>
      <c r="J12" s="25" t="n"/>
      <c r="K12" s="25" t="n"/>
      <c r="L12" s="25" t="n"/>
      <c r="M12" s="25" t="n"/>
      <c r="N12" s="25" t="n"/>
      <c r="O12" s="25" t="n"/>
    </row>
    <row r="13">
      <c r="A13" s="26" t="inlineStr">
        <is>
          <t>Payments on applications (worked out from the Receipts tab)</t>
        </is>
      </c>
      <c r="B13" s="27">
        <f>SUMIFS('Example receipts'!$G$5:$G$54,'Example receipts'!$K$5:$K$54,1)</f>
        <v/>
      </c>
      <c r="C13" s="27">
        <f>SUMIFS('Example receipts'!$G$5:$G$54,'Example receipts'!$K$5:$K$54,2)</f>
        <v/>
      </c>
      <c r="D13" s="27">
        <f>SUMIFS('Example receipts'!$G$5:$G$54,'Example receipts'!$K$5:$K$54,3)</f>
        <v/>
      </c>
      <c r="E13" s="27">
        <f>SUMIFS('Example receipts'!$G$5:$G$54,'Example receipts'!$K$5:$K$54,4)</f>
        <v/>
      </c>
      <c r="F13" s="27">
        <f>SUMIFS('Example receipts'!$G$5:$G$54,'Example receipts'!$K$5:$K$54,5)</f>
        <v/>
      </c>
      <c r="G13" s="27">
        <f>SUMIFS('Example receipts'!$G$5:$G$54,'Example receipts'!$K$5:$K$54,6)</f>
        <v/>
      </c>
      <c r="H13" s="27">
        <f>SUMIFS('Example receipts'!$G$5:$G$54,'Example receipts'!$K$5:$K$54,7)</f>
        <v/>
      </c>
      <c r="I13" s="27">
        <f>SUMIFS('Example receipts'!$G$5:$G$54,'Example receipts'!$K$5:$K$54,8)</f>
        <v/>
      </c>
      <c r="J13" s="27">
        <f>SUMIFS('Example receipts'!$G$5:$G$54,'Example receipts'!$K$5:$K$54,9)</f>
        <v/>
      </c>
      <c r="K13" s="27">
        <f>SUMIFS('Example receipts'!$G$5:$G$54,'Example receipts'!$K$5:$K$54,10)</f>
        <v/>
      </c>
      <c r="L13" s="27">
        <f>SUMIFS('Example receipts'!$G$5:$G$54,'Example receipts'!$K$5:$K$54,11)</f>
        <v/>
      </c>
      <c r="M13" s="27">
        <f>SUMIFS('Example receipts'!$G$5:$G$54,'Example receipts'!$K$5:$K$54,12)</f>
        <v/>
      </c>
      <c r="N13" s="27">
        <f>SUMIFS('Example receipts'!$G$5:$G$54,'Example receipts'!$K$5:$K$54,13)</f>
        <v/>
      </c>
      <c r="O13" s="28">
        <f>SUM(B13:N13)</f>
        <v/>
      </c>
    </row>
    <row r="14">
      <c r="A14" s="26" t="inlineStr">
        <is>
          <t>Retention released</t>
        </is>
      </c>
      <c r="B14" s="29" t="n"/>
      <c r="C14" s="29" t="n"/>
      <c r="D14" s="29" t="n"/>
      <c r="E14" s="29" t="n"/>
      <c r="F14" s="29" t="n"/>
      <c r="G14" s="29" t="n"/>
      <c r="H14" s="29" t="n"/>
      <c r="I14" s="29" t="n"/>
      <c r="J14" s="29" t="n">
        <v>14800</v>
      </c>
      <c r="K14" s="29" t="n"/>
      <c r="L14" s="29" t="n"/>
      <c r="M14" s="29" t="n"/>
      <c r="N14" s="29" t="n"/>
      <c r="O14" s="28">
        <f>SUM(B14:N14)</f>
        <v/>
      </c>
    </row>
    <row r="15">
      <c r="A15" s="26" t="inlineStr">
        <is>
          <t>Other money in</t>
        </is>
      </c>
      <c r="B15" s="29" t="n"/>
      <c r="C15" s="29" t="n"/>
      <c r="D15" s="29" t="n"/>
      <c r="E15" s="29" t="n"/>
      <c r="F15" s="29" t="n"/>
      <c r="G15" s="29" t="n">
        <v>2400</v>
      </c>
      <c r="H15" s="29" t="n"/>
      <c r="I15" s="29" t="n"/>
      <c r="J15" s="29" t="n"/>
      <c r="K15" s="29" t="n"/>
      <c r="L15" s="29" t="n"/>
      <c r="M15" s="29" t="n"/>
      <c r="N15" s="29" t="n"/>
      <c r="O15" s="28">
        <f>SUM(B15:N15)</f>
        <v/>
      </c>
    </row>
    <row r="16">
      <c r="A16" s="30" t="inlineStr">
        <is>
          <t>Total money in</t>
        </is>
      </c>
      <c r="B16" s="31">
        <f>SUM(B13:B15)</f>
        <v/>
      </c>
      <c r="C16" s="31">
        <f>SUM(C13:C15)</f>
        <v/>
      </c>
      <c r="D16" s="31">
        <f>SUM(D13:D15)</f>
        <v/>
      </c>
      <c r="E16" s="31">
        <f>SUM(E13:E15)</f>
        <v/>
      </c>
      <c r="F16" s="31">
        <f>SUM(F13:F15)</f>
        <v/>
      </c>
      <c r="G16" s="31">
        <f>SUM(G13:G15)</f>
        <v/>
      </c>
      <c r="H16" s="31">
        <f>SUM(H13:H15)</f>
        <v/>
      </c>
      <c r="I16" s="31">
        <f>SUM(I13:I15)</f>
        <v/>
      </c>
      <c r="J16" s="31">
        <f>SUM(J13:J15)</f>
        <v/>
      </c>
      <c r="K16" s="31">
        <f>SUM(K13:K15)</f>
        <v/>
      </c>
      <c r="L16" s="31">
        <f>SUM(L13:L15)</f>
        <v/>
      </c>
      <c r="M16" s="31">
        <f>SUM(M13:M15)</f>
        <v/>
      </c>
      <c r="N16" s="31">
        <f>SUM(N13:N15)</f>
        <v/>
      </c>
      <c r="O16" s="31">
        <f>SUM(O13:O15)</f>
        <v/>
      </c>
    </row>
    <row r="18">
      <c r="A18" s="24" t="inlineStr">
        <is>
          <t>Money out</t>
        </is>
      </c>
      <c r="B18" s="25" t="n"/>
      <c r="C18" s="25" t="n"/>
      <c r="D18" s="25" t="n"/>
      <c r="E18" s="25" t="n"/>
      <c r="F18" s="25" t="n"/>
      <c r="G18" s="25" t="n"/>
      <c r="H18" s="25" t="n"/>
      <c r="I18" s="25" t="n"/>
      <c r="J18" s="25" t="n"/>
      <c r="K18" s="25" t="n"/>
      <c r="L18" s="25" t="n"/>
      <c r="M18" s="25" t="n"/>
      <c r="N18" s="25" t="n"/>
      <c r="O18" s="25" t="n"/>
    </row>
    <row r="19">
      <c r="A19" s="26" t="inlineStr">
        <is>
          <t>Wages, your own workforce</t>
        </is>
      </c>
      <c r="B19" s="29" t="n">
        <v>9800</v>
      </c>
      <c r="C19" s="29" t="n">
        <v>9800</v>
      </c>
      <c r="D19" s="29" t="n">
        <v>9800</v>
      </c>
      <c r="E19" s="29" t="n">
        <v>9800</v>
      </c>
      <c r="F19" s="29" t="n">
        <v>9800</v>
      </c>
      <c r="G19" s="29" t="n">
        <v>9800</v>
      </c>
      <c r="H19" s="29" t="n">
        <v>9800</v>
      </c>
      <c r="I19" s="29" t="n">
        <v>9800</v>
      </c>
      <c r="J19" s="29" t="n">
        <v>9800</v>
      </c>
      <c r="K19" s="29" t="n">
        <v>9800</v>
      </c>
      <c r="L19" s="29" t="n">
        <v>9800</v>
      </c>
      <c r="M19" s="29" t="n">
        <v>9800</v>
      </c>
      <c r="N19" s="29" t="n">
        <v>9800</v>
      </c>
      <c r="O19" s="28">
        <f>SUM(B19:N19)</f>
        <v/>
      </c>
    </row>
    <row r="20">
      <c r="A20" s="26" t="inlineStr">
        <is>
          <t>Subcontractors</t>
        </is>
      </c>
      <c r="B20" s="29" t="n"/>
      <c r="C20" s="29" t="n"/>
      <c r="D20" s="29" t="n"/>
      <c r="E20" s="29" t="n">
        <v>26000</v>
      </c>
      <c r="F20" s="29" t="n"/>
      <c r="G20" s="29" t="n"/>
      <c r="H20" s="29" t="n"/>
      <c r="I20" s="29" t="n">
        <v>31000</v>
      </c>
      <c r="J20" s="29" t="n"/>
      <c r="K20" s="29" t="n"/>
      <c r="L20" s="29" t="n"/>
      <c r="M20" s="29" t="n">
        <v>28500</v>
      </c>
      <c r="N20" s="29" t="n"/>
      <c r="O20" s="28">
        <f>SUM(B20:N20)</f>
        <v/>
      </c>
    </row>
    <row r="21">
      <c r="A21" s="26" t="inlineStr">
        <is>
          <t>Materials and suppliers</t>
        </is>
      </c>
      <c r="B21" s="29" t="n">
        <v>4200</v>
      </c>
      <c r="C21" s="29" t="n">
        <v>6100</v>
      </c>
      <c r="D21" s="29" t="n">
        <v>3900</v>
      </c>
      <c r="E21" s="29" t="n">
        <v>15800</v>
      </c>
      <c r="F21" s="29" t="n">
        <v>5200</v>
      </c>
      <c r="G21" s="29" t="n">
        <v>4800</v>
      </c>
      <c r="H21" s="29" t="n">
        <v>4300</v>
      </c>
      <c r="I21" s="29" t="n">
        <v>17600</v>
      </c>
      <c r="J21" s="29" t="n">
        <v>4500</v>
      </c>
      <c r="K21" s="29" t="n">
        <v>5600</v>
      </c>
      <c r="L21" s="29" t="n">
        <v>3800</v>
      </c>
      <c r="M21" s="29" t="n">
        <v>15200</v>
      </c>
      <c r="N21" s="29" t="n">
        <v>2100</v>
      </c>
      <c r="O21" s="28">
        <f>SUM(B21:N21)</f>
        <v/>
      </c>
    </row>
    <row r="22">
      <c r="A22" s="26" t="inlineStr">
        <is>
          <t>Plant and equipment hire</t>
        </is>
      </c>
      <c r="B22" s="29" t="n">
        <v>1600</v>
      </c>
      <c r="C22" s="29" t="n">
        <v>1600</v>
      </c>
      <c r="D22" s="29" t="n">
        <v>1600</v>
      </c>
      <c r="E22" s="29" t="n">
        <v>1600</v>
      </c>
      <c r="F22" s="29" t="n">
        <v>1600</v>
      </c>
      <c r="G22" s="29" t="n">
        <v>1600</v>
      </c>
      <c r="H22" s="29" t="n">
        <v>1600</v>
      </c>
      <c r="I22" s="29" t="n">
        <v>1600</v>
      </c>
      <c r="J22" s="29" t="n">
        <v>1600</v>
      </c>
      <c r="K22" s="29" t="n">
        <v>1600</v>
      </c>
      <c r="L22" s="29" t="n">
        <v>1600</v>
      </c>
      <c r="M22" s="29" t="n">
        <v>1600</v>
      </c>
      <c r="N22" s="29" t="n">
        <v>800</v>
      </c>
      <c r="O22" s="28">
        <f>SUM(B22:N22)</f>
        <v/>
      </c>
    </row>
    <row r="23">
      <c r="A23" s="26" t="inlineStr">
        <is>
          <t>Office salaries</t>
        </is>
      </c>
      <c r="B23" s="29" t="n"/>
      <c r="C23" s="29" t="n"/>
      <c r="D23" s="29" t="n"/>
      <c r="E23" s="29" t="n">
        <v>12400</v>
      </c>
      <c r="F23" s="29" t="n"/>
      <c r="G23" s="29" t="n"/>
      <c r="H23" s="29" t="n"/>
      <c r="I23" s="29" t="n">
        <v>12400</v>
      </c>
      <c r="J23" s="29" t="n"/>
      <c r="K23" s="29" t="n"/>
      <c r="L23" s="29" t="n"/>
      <c r="M23" s="29" t="n">
        <v>12400</v>
      </c>
      <c r="N23" s="29" t="n"/>
      <c r="O23" s="28">
        <f>SUM(B23:N23)</f>
        <v/>
      </c>
    </row>
    <row r="24">
      <c r="A24" s="26" t="inlineStr">
        <is>
          <t>PAYE, NI and CIS to HMRC</t>
        </is>
      </c>
      <c r="B24" s="29" t="n"/>
      <c r="C24" s="29" t="n"/>
      <c r="D24" s="29" t="n">
        <v>9100</v>
      </c>
      <c r="E24" s="29" t="n"/>
      <c r="F24" s="29" t="n"/>
      <c r="G24" s="29" t="n"/>
      <c r="H24" s="29" t="n">
        <v>9300</v>
      </c>
      <c r="I24" s="29" t="n"/>
      <c r="J24" s="29" t="n"/>
      <c r="K24" s="29" t="n"/>
      <c r="L24" s="29" t="n"/>
      <c r="M24" s="29" t="n">
        <v>9200</v>
      </c>
      <c r="N24" s="29" t="n"/>
      <c r="O24" s="28">
        <f>SUM(B24:N24)</f>
        <v/>
      </c>
    </row>
    <row r="25">
      <c r="A25" s="26" t="inlineStr">
        <is>
          <t>VAT to HMRC</t>
        </is>
      </c>
      <c r="B25" s="29" t="n"/>
      <c r="C25" s="29" t="n"/>
      <c r="D25" s="29" t="n"/>
      <c r="E25" s="29" t="n"/>
      <c r="F25" s="29" t="n"/>
      <c r="G25" s="29" t="n"/>
      <c r="H25" s="29" t="n"/>
      <c r="I25" s="29" t="n"/>
      <c r="J25" s="29" t="n"/>
      <c r="K25" s="29" t="n">
        <v>14500</v>
      </c>
      <c r="L25" s="29" t="n"/>
      <c r="M25" s="29" t="n"/>
      <c r="N25" s="29" t="n"/>
      <c r="O25" s="28">
        <f>SUM(B25:N25)</f>
        <v/>
      </c>
    </row>
    <row r="26">
      <c r="A26" s="26" t="inlineStr">
        <is>
          <t>Rent, insurance and overheads</t>
        </is>
      </c>
      <c r="B26" s="29" t="n">
        <v>3900</v>
      </c>
      <c r="C26" s="29" t="n"/>
      <c r="D26" s="29" t="n"/>
      <c r="E26" s="29" t="n"/>
      <c r="F26" s="29" t="n">
        <v>3900</v>
      </c>
      <c r="G26" s="29" t="n"/>
      <c r="H26" s="29" t="n"/>
      <c r="I26" s="29" t="n"/>
      <c r="J26" s="29" t="n">
        <v>3900</v>
      </c>
      <c r="K26" s="29" t="n"/>
      <c r="L26" s="29" t="n"/>
      <c r="M26" s="29" t="n"/>
      <c r="N26" s="29" t="n">
        <v>3900</v>
      </c>
      <c r="O26" s="28">
        <f>SUM(B26:N26)</f>
        <v/>
      </c>
    </row>
    <row r="27">
      <c r="A27" s="26" t="inlineStr">
        <is>
          <t>Loan and finance repayments</t>
        </is>
      </c>
      <c r="B27" s="29" t="n">
        <v>2200</v>
      </c>
      <c r="C27" s="29" t="n"/>
      <c r="D27" s="29" t="n"/>
      <c r="E27" s="29" t="n"/>
      <c r="F27" s="29" t="n">
        <v>2200</v>
      </c>
      <c r="G27" s="29" t="n"/>
      <c r="H27" s="29" t="n"/>
      <c r="I27" s="29" t="n"/>
      <c r="J27" s="29" t="n">
        <v>2200</v>
      </c>
      <c r="K27" s="29" t="n"/>
      <c r="L27" s="29" t="n"/>
      <c r="M27" s="29" t="n"/>
      <c r="N27" s="29" t="n">
        <v>2200</v>
      </c>
      <c r="O27" s="28">
        <f>SUM(B27:N27)</f>
        <v/>
      </c>
    </row>
    <row r="28">
      <c r="A28" s="26" t="inlineStr">
        <is>
          <t>Other money out</t>
        </is>
      </c>
      <c r="B28" s="29" t="n"/>
      <c r="C28" s="29" t="n">
        <v>600</v>
      </c>
      <c r="D28" s="29" t="n"/>
      <c r="E28" s="29" t="n"/>
      <c r="F28" s="29" t="n"/>
      <c r="G28" s="29" t="n">
        <v>900</v>
      </c>
      <c r="H28" s="29" t="n"/>
      <c r="I28" s="29" t="n"/>
      <c r="J28" s="29" t="n"/>
      <c r="K28" s="29" t="n"/>
      <c r="L28" s="29" t="n">
        <v>750</v>
      </c>
      <c r="M28" s="29" t="n"/>
      <c r="N28" s="29" t="n"/>
      <c r="O28" s="28">
        <f>SUM(B28:N28)</f>
        <v/>
      </c>
    </row>
    <row r="29">
      <c r="A29" s="30" t="inlineStr">
        <is>
          <t>Total money out</t>
        </is>
      </c>
      <c r="B29" s="31">
        <f>SUM(B19:B28)</f>
        <v/>
      </c>
      <c r="C29" s="31">
        <f>SUM(C19:C28)</f>
        <v/>
      </c>
      <c r="D29" s="31">
        <f>SUM(D19:D28)</f>
        <v/>
      </c>
      <c r="E29" s="31">
        <f>SUM(E19:E28)</f>
        <v/>
      </c>
      <c r="F29" s="31">
        <f>SUM(F19:F28)</f>
        <v/>
      </c>
      <c r="G29" s="31">
        <f>SUM(G19:G28)</f>
        <v/>
      </c>
      <c r="H29" s="31">
        <f>SUM(H19:H28)</f>
        <v/>
      </c>
      <c r="I29" s="31">
        <f>SUM(I19:I28)</f>
        <v/>
      </c>
      <c r="J29" s="31">
        <f>SUM(J19:J28)</f>
        <v/>
      </c>
      <c r="K29" s="31">
        <f>SUM(K19:K28)</f>
        <v/>
      </c>
      <c r="L29" s="31">
        <f>SUM(L19:L28)</f>
        <v/>
      </c>
      <c r="M29" s="31">
        <f>SUM(M19:M28)</f>
        <v/>
      </c>
      <c r="N29" s="31">
        <f>SUM(N19:N28)</f>
        <v/>
      </c>
      <c r="O29" s="31">
        <f>SUM(O19:O28)</f>
        <v/>
      </c>
    </row>
    <row r="31">
      <c r="A31" s="24" t="inlineStr">
        <is>
          <t>Bank balance</t>
        </is>
      </c>
      <c r="B31" s="25" t="n"/>
      <c r="C31" s="25" t="n"/>
      <c r="D31" s="25" t="n"/>
      <c r="E31" s="25" t="n"/>
      <c r="F31" s="25" t="n"/>
      <c r="G31" s="25" t="n"/>
      <c r="H31" s="25" t="n"/>
      <c r="I31" s="25" t="n"/>
      <c r="J31" s="25" t="n"/>
      <c r="K31" s="25" t="n"/>
      <c r="L31" s="25" t="n"/>
      <c r="M31" s="25" t="n"/>
      <c r="N31" s="25" t="n"/>
      <c r="O31" s="25" t="n"/>
    </row>
    <row r="32">
      <c r="A32" s="32" t="inlineStr">
        <is>
          <t>Balance at the start of the week</t>
        </is>
      </c>
      <c r="B32" s="33">
        <f>$B$7</f>
        <v/>
      </c>
      <c r="C32" s="33">
        <f>B34</f>
        <v/>
      </c>
      <c r="D32" s="33">
        <f>C34</f>
        <v/>
      </c>
      <c r="E32" s="33">
        <f>D34</f>
        <v/>
      </c>
      <c r="F32" s="33">
        <f>E34</f>
        <v/>
      </c>
      <c r="G32" s="33">
        <f>F34</f>
        <v/>
      </c>
      <c r="H32" s="33">
        <f>G34</f>
        <v/>
      </c>
      <c r="I32" s="33">
        <f>H34</f>
        <v/>
      </c>
      <c r="J32" s="33">
        <f>I34</f>
        <v/>
      </c>
      <c r="K32" s="33">
        <f>J34</f>
        <v/>
      </c>
      <c r="L32" s="33">
        <f>K34</f>
        <v/>
      </c>
      <c r="M32" s="33">
        <f>L34</f>
        <v/>
      </c>
      <c r="N32" s="33">
        <f>M34</f>
        <v/>
      </c>
    </row>
    <row r="33">
      <c r="A33" s="32" t="inlineStr">
        <is>
          <t>Money in less money out</t>
        </is>
      </c>
      <c r="B33" s="33">
        <f>B16-B29</f>
        <v/>
      </c>
      <c r="C33" s="33">
        <f>C16-C29</f>
        <v/>
      </c>
      <c r="D33" s="33">
        <f>D16-D29</f>
        <v/>
      </c>
      <c r="E33" s="33">
        <f>E16-E29</f>
        <v/>
      </c>
      <c r="F33" s="33">
        <f>F16-F29</f>
        <v/>
      </c>
      <c r="G33" s="33">
        <f>G16-G29</f>
        <v/>
      </c>
      <c r="H33" s="33">
        <f>H16-H29</f>
        <v/>
      </c>
      <c r="I33" s="33">
        <f>I16-I29</f>
        <v/>
      </c>
      <c r="J33" s="33">
        <f>J16-J29</f>
        <v/>
      </c>
      <c r="K33" s="33">
        <f>K16-K29</f>
        <v/>
      </c>
      <c r="L33" s="33">
        <f>L16-L29</f>
        <v/>
      </c>
      <c r="M33" s="33">
        <f>M16-M29</f>
        <v/>
      </c>
      <c r="N33" s="33">
        <f>N16-N29</f>
        <v/>
      </c>
      <c r="O33" s="34">
        <f>SUM(B33:N33)</f>
        <v/>
      </c>
    </row>
    <row r="34">
      <c r="A34" s="35" t="inlineStr">
        <is>
          <t>Balance at the end of the week</t>
        </is>
      </c>
      <c r="B34" s="14">
        <f>B32+B33</f>
        <v/>
      </c>
      <c r="C34" s="14">
        <f>C32+C33</f>
        <v/>
      </c>
      <c r="D34" s="14">
        <f>D32+D33</f>
        <v/>
      </c>
      <c r="E34" s="14">
        <f>E32+E33</f>
        <v/>
      </c>
      <c r="F34" s="14">
        <f>F32+F33</f>
        <v/>
      </c>
      <c r="G34" s="14">
        <f>G32+G33</f>
        <v/>
      </c>
      <c r="H34" s="14">
        <f>H32+H33</f>
        <v/>
      </c>
      <c r="I34" s="14">
        <f>I32+I33</f>
        <v/>
      </c>
      <c r="J34" s="14">
        <f>J32+J33</f>
        <v/>
      </c>
      <c r="K34" s="14">
        <f>K32+K33</f>
        <v/>
      </c>
      <c r="L34" s="14">
        <f>L32+L33</f>
        <v/>
      </c>
      <c r="M34" s="14">
        <f>M32+M33</f>
        <v/>
      </c>
      <c r="N34" s="14">
        <f>N32+N33</f>
        <v/>
      </c>
    </row>
    <row r="35">
      <c r="A35" s="32" t="inlineStr">
        <is>
          <t>Headroom above your minimum</t>
        </is>
      </c>
      <c r="B35" s="33">
        <f>B34-$B$8</f>
        <v/>
      </c>
      <c r="C35" s="33">
        <f>C34-$B$8</f>
        <v/>
      </c>
      <c r="D35" s="33">
        <f>D34-$B$8</f>
        <v/>
      </c>
      <c r="E35" s="33">
        <f>E34-$B$8</f>
        <v/>
      </c>
      <c r="F35" s="33">
        <f>F34-$B$8</f>
        <v/>
      </c>
      <c r="G35" s="33">
        <f>G34-$B$8</f>
        <v/>
      </c>
      <c r="H35" s="33">
        <f>H34-$B$8</f>
        <v/>
      </c>
      <c r="I35" s="33">
        <f>I34-$B$8</f>
        <v/>
      </c>
      <c r="J35" s="33">
        <f>J34-$B$8</f>
        <v/>
      </c>
      <c r="K35" s="33">
        <f>K34-$B$8</f>
        <v/>
      </c>
      <c r="L35" s="33">
        <f>L34-$B$8</f>
        <v/>
      </c>
      <c r="M35" s="33">
        <f>M34-$B$8</f>
        <v/>
      </c>
      <c r="N35" s="33">
        <f>N34-$B$8</f>
        <v/>
      </c>
    </row>
    <row r="36">
      <c r="A36" s="35" t="inlineStr">
        <is>
          <t>Check</t>
        </is>
      </c>
      <c r="B36" s="36">
        <f>IF($B$7="","",IF(B34&lt;$B$8,"Below","OK"))</f>
        <v/>
      </c>
      <c r="C36" s="36">
        <f>IF($B$7="","",IF(C34&lt;$B$8,"Below","OK"))</f>
        <v/>
      </c>
      <c r="D36" s="36">
        <f>IF($B$7="","",IF(D34&lt;$B$8,"Below","OK"))</f>
        <v/>
      </c>
      <c r="E36" s="36">
        <f>IF($B$7="","",IF(E34&lt;$B$8,"Below","OK"))</f>
        <v/>
      </c>
      <c r="F36" s="36">
        <f>IF($B$7="","",IF(F34&lt;$B$8,"Below","OK"))</f>
        <v/>
      </c>
      <c r="G36" s="36">
        <f>IF($B$7="","",IF(G34&lt;$B$8,"Below","OK"))</f>
        <v/>
      </c>
      <c r="H36" s="36">
        <f>IF($B$7="","",IF(H34&lt;$B$8,"Below","OK"))</f>
        <v/>
      </c>
      <c r="I36" s="36">
        <f>IF($B$7="","",IF(I34&lt;$B$8,"Below","OK"))</f>
        <v/>
      </c>
      <c r="J36" s="36">
        <f>IF($B$7="","",IF(J34&lt;$B$8,"Below","OK"))</f>
        <v/>
      </c>
      <c r="K36" s="36">
        <f>IF($B$7="","",IF(K34&lt;$B$8,"Below","OK"))</f>
        <v/>
      </c>
      <c r="L36" s="36">
        <f>IF($B$7="","",IF(L34&lt;$B$8,"Below","OK"))</f>
        <v/>
      </c>
      <c r="M36" s="36">
        <f>IF($B$7="","",IF(M34&lt;$B$8,"Below","OK"))</f>
        <v/>
      </c>
      <c r="N36" s="36">
        <f>IF($B$7="","",IF(N34&lt;$B$8,"Below","OK"))</f>
        <v/>
      </c>
    </row>
  </sheetData>
  <mergeCells count="7">
    <mergeCell ref="B5:D5"/>
    <mergeCell ref="F6:H6"/>
    <mergeCell ref="F5:H5"/>
    <mergeCell ref="B4:D4"/>
    <mergeCell ref="F8:H8"/>
    <mergeCell ref="F4:H4"/>
    <mergeCell ref="F7:H7"/>
  </mergeCells>
  <conditionalFormatting sqref="B34:N34">
    <cfRule type="expression" priority="1" dxfId="0">
      <formula>AND($B$7&lt;&gt;"",B34&lt;$B$8)</formula>
    </cfRule>
  </conditionalFormatting>
  <conditionalFormatting sqref="B36:N36">
    <cfRule type="expression" priority="2" dxfId="0">
      <formula>B36="Below"</formula>
    </cfRule>
  </conditionalFormatting>
  <pageMargins left="0.75" right="0.75" top="1" bottom="1" header="0.5" footer="0.5"/>
  <pageSetup orientation="landscape" paperSize="9" fitToHeight="1" fitToWidth="1"/>
</worksheet>
</file>

<file path=xl/worksheets/sheet5.xml><?xml version="1.0" encoding="utf-8"?>
<worksheet xmlns="http://schemas.openxmlformats.org/spreadsheetml/2006/main">
  <sheetPr>
    <tabColor rgb="00F6E2A2"/>
    <outlinePr summaryBelow="1" summaryRight="1"/>
    <pageSetUpPr fitToPage="1"/>
  </sheetPr>
  <dimension ref="A1:K5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7" customWidth="1" min="2" max="2"/>
    <col width="16" customWidth="1" min="3" max="3"/>
    <col width="10" customWidth="1" min="4" max="4"/>
    <col width="14" customWidth="1" min="5" max="5"/>
    <col width="14" customWidth="1" min="6" max="6"/>
    <col width="15" customWidth="1" min="7" max="7"/>
    <col width="14" customWidth="1" min="8" max="8"/>
    <col width="16" customWidth="1" min="9" max="9"/>
    <col width="16" customWidth="1" min="10" max="10"/>
    <col width="14" customWidth="1" min="11" max="11"/>
  </cols>
  <sheetData>
    <row r="1">
      <c r="A1" s="8" t="inlineStr">
        <is>
          <t>Receipts: when each application will be paid</t>
        </is>
      </c>
    </row>
    <row r="2" ht="40" customHeight="1">
      <c r="A2" s="37" t="inlineStr">
        <is>
          <t>One line per application. The 7 and 17 days filled in are the Scheme for Construction Contracts' defaults, which apply only where your contract has no payment terms of its own. Change them to match your contract. If a payment is overdue, put the date you now expect it.</t>
        </is>
      </c>
    </row>
    <row r="3">
      <c r="A3" s="47" t="inlineStr">
        <is>
          <t>Illustrative figures. A made-up contractor, to show how the sheet works.</t>
        </is>
      </c>
    </row>
    <row r="4" ht="54" customHeight="1">
      <c r="A4" s="38" t="inlineStr">
        <is>
          <t>Project</t>
        </is>
      </c>
      <c r="B4" s="38" t="inlineStr">
        <is>
          <t>End of the valuation period, or the date you applied</t>
        </is>
      </c>
      <c r="C4" s="38" t="inlineStr">
        <is>
          <t>Amount you expect to be certified (£)</t>
        </is>
      </c>
      <c r="D4" s="38" t="inlineStr">
        <is>
          <t>Retention (%)</t>
        </is>
      </c>
      <c r="E4" s="38" t="inlineStr">
        <is>
          <t>Retention held (£)</t>
        </is>
      </c>
      <c r="F4" s="38" t="inlineStr">
        <is>
          <t>Other deductions (£)</t>
        </is>
      </c>
      <c r="G4" s="38" t="inlineStr">
        <is>
          <t>Net to receive (£)</t>
        </is>
      </c>
      <c r="H4" s="38" t="inlineStr">
        <is>
          <t>Days from period end to due date</t>
        </is>
      </c>
      <c r="I4" s="38" t="inlineStr">
        <is>
          <t>Days from due date to final date for payment</t>
        </is>
      </c>
      <c r="J4" s="38" t="inlineStr">
        <is>
          <t>Expected payment date</t>
        </is>
      </c>
      <c r="K4" s="38" t="inlineStr">
        <is>
          <t>Week of the look-ahead</t>
        </is>
      </c>
    </row>
    <row r="5">
      <c r="A5" s="39" t="inlineStr">
        <is>
          <t>Project A, office fit-out</t>
        </is>
      </c>
      <c r="B5" s="40" t="n">
        <v>46295</v>
      </c>
      <c r="C5" s="29" t="n">
        <v>72000</v>
      </c>
      <c r="D5" s="41" t="n">
        <v>0.05</v>
      </c>
      <c r="E5" s="42">
        <f>IF(C5="","",C5*IF(D5="",0,D5))</f>
        <v/>
      </c>
      <c r="F5" s="29" t="n"/>
      <c r="G5" s="43">
        <f>IF(C5="","",C5-E5-F5)</f>
        <v/>
      </c>
      <c r="H5" s="44" t="n">
        <v>7</v>
      </c>
      <c r="I5" s="44" t="n">
        <v>17</v>
      </c>
      <c r="J5" s="45">
        <f>IF(B5="","",B5+H5+I5)</f>
        <v/>
      </c>
      <c r="K5" s="46">
        <f>IF(OR(J5="",'Example 13 weeks'!$B$6=""),"",IF(J5&lt;'Example 13 weeks'!$B$6,"Before week 1",IF(J5&gt;='Example 13 weeks'!$B$6+91,"After week 13",INT((J5-'Example 13 weeks'!$B$6)/7)+1)))</f>
        <v/>
      </c>
    </row>
    <row r="6">
      <c r="A6" s="39" t="inlineStr">
        <is>
          <t>Project C, retail unit</t>
        </is>
      </c>
      <c r="B6" s="40" t="n">
        <v>46295</v>
      </c>
      <c r="C6" s="29" t="n">
        <v>21000</v>
      </c>
      <c r="D6" s="41" t="n">
        <v>0.05</v>
      </c>
      <c r="E6" s="42">
        <f>IF(C6="","",C6*IF(D6="",0,D6))</f>
        <v/>
      </c>
      <c r="F6" s="29" t="n"/>
      <c r="G6" s="43">
        <f>IF(C6="","",C6-E6-F6)</f>
        <v/>
      </c>
      <c r="H6" s="44" t="n">
        <v>7</v>
      </c>
      <c r="I6" s="44" t="n">
        <v>17</v>
      </c>
      <c r="J6" s="45">
        <f>IF(B6="","",B6+H6+I6)</f>
        <v/>
      </c>
      <c r="K6" s="46">
        <f>IF(OR(J6="",'Example 13 weeks'!$B$6=""),"",IF(J6&lt;'Example 13 weeks'!$B$6,"Before week 1",IF(J6&gt;='Example 13 weeks'!$B$6+91,"After week 13",INT((J6-'Example 13 weeks'!$B$6)/7)+1)))</f>
        <v/>
      </c>
    </row>
    <row r="7">
      <c r="A7" s="39" t="inlineStr">
        <is>
          <t>Project B, school refurbishment</t>
        </is>
      </c>
      <c r="B7" s="40" t="n">
        <v>46310</v>
      </c>
      <c r="C7" s="29" t="n">
        <v>58000</v>
      </c>
      <c r="D7" s="41" t="n">
        <v>0.05</v>
      </c>
      <c r="E7" s="42">
        <f>IF(C7="","",C7*IF(D7="",0,D7))</f>
        <v/>
      </c>
      <c r="F7" s="29" t="n"/>
      <c r="G7" s="43">
        <f>IF(C7="","",C7-E7-F7)</f>
        <v/>
      </c>
      <c r="H7" s="44" t="n">
        <v>14</v>
      </c>
      <c r="I7" s="44" t="n">
        <v>14</v>
      </c>
      <c r="J7" s="45">
        <f>IF(B7="","",B7+H7+I7)</f>
        <v/>
      </c>
      <c r="K7" s="46">
        <f>IF(OR(J7="",'Example 13 weeks'!$B$6=""),"",IF(J7&lt;'Example 13 weeks'!$B$6,"Before week 1",IF(J7&gt;='Example 13 weeks'!$B$6+91,"After week 13",INT((J7-'Example 13 weeks'!$B$6)/7)+1)))</f>
        <v/>
      </c>
    </row>
    <row r="8">
      <c r="A8" s="39" t="inlineStr">
        <is>
          <t>Project A, office fit-out</t>
        </is>
      </c>
      <c r="B8" s="40" t="n">
        <v>46326</v>
      </c>
      <c r="C8" s="29" t="n">
        <v>81000</v>
      </c>
      <c r="D8" s="41" t="n">
        <v>0.05</v>
      </c>
      <c r="E8" s="42">
        <f>IF(C8="","",C8*IF(D8="",0,D8))</f>
        <v/>
      </c>
      <c r="F8" s="29" t="n"/>
      <c r="G8" s="43">
        <f>IF(C8="","",C8-E8-F8)</f>
        <v/>
      </c>
      <c r="H8" s="44" t="n">
        <v>7</v>
      </c>
      <c r="I8" s="44" t="n">
        <v>17</v>
      </c>
      <c r="J8" s="45">
        <f>IF(B8="","",B8+H8+I8)</f>
        <v/>
      </c>
      <c r="K8" s="46">
        <f>IF(OR(J8="",'Example 13 weeks'!$B$6=""),"",IF(J8&lt;'Example 13 weeks'!$B$6,"Before week 1",IF(J8&gt;='Example 13 weeks'!$B$6+91,"After week 13",INT((J8-'Example 13 weeks'!$B$6)/7)+1)))</f>
        <v/>
      </c>
    </row>
    <row r="9">
      <c r="A9" s="39" t="inlineStr">
        <is>
          <t>Project C, retail unit</t>
        </is>
      </c>
      <c r="B9" s="40" t="n">
        <v>46326</v>
      </c>
      <c r="C9" s="29" t="n">
        <v>36000</v>
      </c>
      <c r="D9" s="41" t="n">
        <v>0.05</v>
      </c>
      <c r="E9" s="42">
        <f>IF(C9="","",C9*IF(D9="",0,D9))</f>
        <v/>
      </c>
      <c r="F9" s="29" t="n"/>
      <c r="G9" s="43">
        <f>IF(C9="","",C9-E9-F9)</f>
        <v/>
      </c>
      <c r="H9" s="44" t="n">
        <v>7</v>
      </c>
      <c r="I9" s="44" t="n">
        <v>17</v>
      </c>
      <c r="J9" s="45">
        <f>IF(B9="","",B9+H9+I9)</f>
        <v/>
      </c>
      <c r="K9" s="46">
        <f>IF(OR(J9="",'Example 13 weeks'!$B$6=""),"",IF(J9&lt;'Example 13 weeks'!$B$6,"Before week 1",IF(J9&gt;='Example 13 weeks'!$B$6+91,"After week 13",INT((J9-'Example 13 weeks'!$B$6)/7)+1)))</f>
        <v/>
      </c>
    </row>
    <row r="10">
      <c r="A10" s="39" t="inlineStr">
        <is>
          <t>Project B, school refurbishment</t>
        </is>
      </c>
      <c r="B10" s="40" t="n">
        <v>46341</v>
      </c>
      <c r="C10" s="29" t="n">
        <v>56000</v>
      </c>
      <c r="D10" s="41" t="n">
        <v>0.05</v>
      </c>
      <c r="E10" s="42">
        <f>IF(C10="","",C10*IF(D10="",0,D10))</f>
        <v/>
      </c>
      <c r="F10" s="29" t="n"/>
      <c r="G10" s="43">
        <f>IF(C10="","",C10-E10-F10)</f>
        <v/>
      </c>
      <c r="H10" s="44" t="n">
        <v>14</v>
      </c>
      <c r="I10" s="44" t="n">
        <v>14</v>
      </c>
      <c r="J10" s="45">
        <f>IF(B10="","",B10+H10+I10)</f>
        <v/>
      </c>
      <c r="K10" s="46">
        <f>IF(OR(J10="",'Example 13 weeks'!$B$6=""),"",IF(J10&lt;'Example 13 weeks'!$B$6,"Before week 1",IF(J10&gt;='Example 13 weeks'!$B$6+91,"After week 13",INT((J10-'Example 13 weeks'!$B$6)/7)+1)))</f>
        <v/>
      </c>
    </row>
    <row r="11">
      <c r="A11" s="39" t="inlineStr">
        <is>
          <t>Project A, office fit-out</t>
        </is>
      </c>
      <c r="B11" s="40" t="n">
        <v>46356</v>
      </c>
      <c r="C11" s="29" t="n">
        <v>74000</v>
      </c>
      <c r="D11" s="41" t="n">
        <v>0.05</v>
      </c>
      <c r="E11" s="42">
        <f>IF(C11="","",C11*IF(D11="",0,D11))</f>
        <v/>
      </c>
      <c r="F11" s="29" t="n"/>
      <c r="G11" s="43">
        <f>IF(C11="","",C11-E11-F11)</f>
        <v/>
      </c>
      <c r="H11" s="44" t="n">
        <v>7</v>
      </c>
      <c r="I11" s="44" t="n">
        <v>17</v>
      </c>
      <c r="J11" s="45">
        <f>IF(B11="","",B11+H11+I11)</f>
        <v/>
      </c>
      <c r="K11" s="46">
        <f>IF(OR(J11="",'Example 13 weeks'!$B$6=""),"",IF(J11&lt;'Example 13 weeks'!$B$6,"Before week 1",IF(J11&gt;='Example 13 weeks'!$B$6+91,"After week 13",INT((J11-'Example 13 weeks'!$B$6)/7)+1)))</f>
        <v/>
      </c>
    </row>
    <row r="12">
      <c r="A12" s="39" t="inlineStr">
        <is>
          <t>Project C, retail unit</t>
        </is>
      </c>
      <c r="B12" s="40" t="n">
        <v>46356</v>
      </c>
      <c r="C12" s="29" t="n">
        <v>38000</v>
      </c>
      <c r="D12" s="41" t="n">
        <v>0.05</v>
      </c>
      <c r="E12" s="42">
        <f>IF(C12="","",C12*IF(D12="",0,D12))</f>
        <v/>
      </c>
      <c r="F12" s="29" t="n"/>
      <c r="G12" s="43">
        <f>IF(C12="","",C12-E12-F12)</f>
        <v/>
      </c>
      <c r="H12" s="44" t="n">
        <v>7</v>
      </c>
      <c r="I12" s="44" t="n">
        <v>17</v>
      </c>
      <c r="J12" s="45">
        <f>IF(B12="","",B12+H12+I12)</f>
        <v/>
      </c>
      <c r="K12" s="46">
        <f>IF(OR(J12="",'Example 13 weeks'!$B$6=""),"",IF(J12&lt;'Example 13 weeks'!$B$6,"Before week 1",IF(J12&gt;='Example 13 weeks'!$B$6+91,"After week 13",INT((J12-'Example 13 weeks'!$B$6)/7)+1)))</f>
        <v/>
      </c>
    </row>
    <row r="13">
      <c r="A13" s="39" t="n"/>
      <c r="B13" s="40" t="n"/>
      <c r="C13" s="29" t="n"/>
      <c r="D13" s="41" t="n"/>
      <c r="E13" s="42">
        <f>IF(C13="","",C13*IF(D13="",0,D13))</f>
        <v/>
      </c>
      <c r="F13" s="29" t="n"/>
      <c r="G13" s="43">
        <f>IF(C13="","",C13-E13-F13)</f>
        <v/>
      </c>
      <c r="H13" s="44" t="n">
        <v>7</v>
      </c>
      <c r="I13" s="44" t="n">
        <v>17</v>
      </c>
      <c r="J13" s="45">
        <f>IF(B13="","",B13+H13+I13)</f>
        <v/>
      </c>
      <c r="K13" s="46">
        <f>IF(OR(J13="",'Example 13 weeks'!$B$6=""),"",IF(J13&lt;'Example 13 weeks'!$B$6,"Before week 1",IF(J13&gt;='Example 13 weeks'!$B$6+91,"After week 13",INT((J13-'Example 13 weeks'!$B$6)/7)+1)))</f>
        <v/>
      </c>
    </row>
    <row r="14">
      <c r="A14" s="39" t="n"/>
      <c r="B14" s="40" t="n"/>
      <c r="C14" s="29" t="n"/>
      <c r="D14" s="41" t="n"/>
      <c r="E14" s="42">
        <f>IF(C14="","",C14*IF(D14="",0,D14))</f>
        <v/>
      </c>
      <c r="F14" s="29" t="n"/>
      <c r="G14" s="43">
        <f>IF(C14="","",C14-E14-F14)</f>
        <v/>
      </c>
      <c r="H14" s="44" t="n">
        <v>7</v>
      </c>
      <c r="I14" s="44" t="n">
        <v>17</v>
      </c>
      <c r="J14" s="45">
        <f>IF(B14="","",B14+H14+I14)</f>
        <v/>
      </c>
      <c r="K14" s="46">
        <f>IF(OR(J14="",'Example 13 weeks'!$B$6=""),"",IF(J14&lt;'Example 13 weeks'!$B$6,"Before week 1",IF(J14&gt;='Example 13 weeks'!$B$6+91,"After week 13",INT((J14-'Example 13 weeks'!$B$6)/7)+1)))</f>
        <v/>
      </c>
    </row>
    <row r="15">
      <c r="A15" s="39" t="n"/>
      <c r="B15" s="40" t="n"/>
      <c r="C15" s="29" t="n"/>
      <c r="D15" s="41" t="n"/>
      <c r="E15" s="42">
        <f>IF(C15="","",C15*IF(D15="",0,D15))</f>
        <v/>
      </c>
      <c r="F15" s="29" t="n"/>
      <c r="G15" s="43">
        <f>IF(C15="","",C15-E15-F15)</f>
        <v/>
      </c>
      <c r="H15" s="44" t="n">
        <v>7</v>
      </c>
      <c r="I15" s="44" t="n">
        <v>17</v>
      </c>
      <c r="J15" s="45">
        <f>IF(B15="","",B15+H15+I15)</f>
        <v/>
      </c>
      <c r="K15" s="46">
        <f>IF(OR(J15="",'Example 13 weeks'!$B$6=""),"",IF(J15&lt;'Example 13 weeks'!$B$6,"Before week 1",IF(J15&gt;='Example 13 weeks'!$B$6+91,"After week 13",INT((J15-'Example 13 weeks'!$B$6)/7)+1)))</f>
        <v/>
      </c>
    </row>
    <row r="16">
      <c r="A16" s="39" t="n"/>
      <c r="B16" s="40" t="n"/>
      <c r="C16" s="29" t="n"/>
      <c r="D16" s="41" t="n"/>
      <c r="E16" s="42">
        <f>IF(C16="","",C16*IF(D16="",0,D16))</f>
        <v/>
      </c>
      <c r="F16" s="29" t="n"/>
      <c r="G16" s="43">
        <f>IF(C16="","",C16-E16-F16)</f>
        <v/>
      </c>
      <c r="H16" s="44" t="n">
        <v>7</v>
      </c>
      <c r="I16" s="44" t="n">
        <v>17</v>
      </c>
      <c r="J16" s="45">
        <f>IF(B16="","",B16+H16+I16)</f>
        <v/>
      </c>
      <c r="K16" s="46">
        <f>IF(OR(J16="",'Example 13 weeks'!$B$6=""),"",IF(J16&lt;'Example 13 weeks'!$B$6,"Before week 1",IF(J16&gt;='Example 13 weeks'!$B$6+91,"After week 13",INT((J16-'Example 13 weeks'!$B$6)/7)+1)))</f>
        <v/>
      </c>
    </row>
    <row r="17">
      <c r="A17" s="39" t="n"/>
      <c r="B17" s="40" t="n"/>
      <c r="C17" s="29" t="n"/>
      <c r="D17" s="41" t="n"/>
      <c r="E17" s="42">
        <f>IF(C17="","",C17*IF(D17="",0,D17))</f>
        <v/>
      </c>
      <c r="F17" s="29" t="n"/>
      <c r="G17" s="43">
        <f>IF(C17="","",C17-E17-F17)</f>
        <v/>
      </c>
      <c r="H17" s="44" t="n">
        <v>7</v>
      </c>
      <c r="I17" s="44" t="n">
        <v>17</v>
      </c>
      <c r="J17" s="45">
        <f>IF(B17="","",B17+H17+I17)</f>
        <v/>
      </c>
      <c r="K17" s="46">
        <f>IF(OR(J17="",'Example 13 weeks'!$B$6=""),"",IF(J17&lt;'Example 13 weeks'!$B$6,"Before week 1",IF(J17&gt;='Example 13 weeks'!$B$6+91,"After week 13",INT((J17-'Example 13 weeks'!$B$6)/7)+1)))</f>
        <v/>
      </c>
    </row>
    <row r="18">
      <c r="A18" s="39" t="n"/>
      <c r="B18" s="40" t="n"/>
      <c r="C18" s="29" t="n"/>
      <c r="D18" s="41" t="n"/>
      <c r="E18" s="42">
        <f>IF(C18="","",C18*IF(D18="",0,D18))</f>
        <v/>
      </c>
      <c r="F18" s="29" t="n"/>
      <c r="G18" s="43">
        <f>IF(C18="","",C18-E18-F18)</f>
        <v/>
      </c>
      <c r="H18" s="44" t="n">
        <v>7</v>
      </c>
      <c r="I18" s="44" t="n">
        <v>17</v>
      </c>
      <c r="J18" s="45">
        <f>IF(B18="","",B18+H18+I18)</f>
        <v/>
      </c>
      <c r="K18" s="46">
        <f>IF(OR(J18="",'Example 13 weeks'!$B$6=""),"",IF(J18&lt;'Example 13 weeks'!$B$6,"Before week 1",IF(J18&gt;='Example 13 weeks'!$B$6+91,"After week 13",INT((J18-'Example 13 weeks'!$B$6)/7)+1)))</f>
        <v/>
      </c>
    </row>
    <row r="19">
      <c r="A19" s="39" t="n"/>
      <c r="B19" s="40" t="n"/>
      <c r="C19" s="29" t="n"/>
      <c r="D19" s="41" t="n"/>
      <c r="E19" s="42">
        <f>IF(C19="","",C19*IF(D19="",0,D19))</f>
        <v/>
      </c>
      <c r="F19" s="29" t="n"/>
      <c r="G19" s="43">
        <f>IF(C19="","",C19-E19-F19)</f>
        <v/>
      </c>
      <c r="H19" s="44" t="n">
        <v>7</v>
      </c>
      <c r="I19" s="44" t="n">
        <v>17</v>
      </c>
      <c r="J19" s="45">
        <f>IF(B19="","",B19+H19+I19)</f>
        <v/>
      </c>
      <c r="K19" s="46">
        <f>IF(OR(J19="",'Example 13 weeks'!$B$6=""),"",IF(J19&lt;'Example 13 weeks'!$B$6,"Before week 1",IF(J19&gt;='Example 13 weeks'!$B$6+91,"After week 13",INT((J19-'Example 13 weeks'!$B$6)/7)+1)))</f>
        <v/>
      </c>
    </row>
    <row r="20">
      <c r="A20" s="39" t="n"/>
      <c r="B20" s="40" t="n"/>
      <c r="C20" s="29" t="n"/>
      <c r="D20" s="41" t="n"/>
      <c r="E20" s="42">
        <f>IF(C20="","",C20*IF(D20="",0,D20))</f>
        <v/>
      </c>
      <c r="F20" s="29" t="n"/>
      <c r="G20" s="43">
        <f>IF(C20="","",C20-E20-F20)</f>
        <v/>
      </c>
      <c r="H20" s="44" t="n">
        <v>7</v>
      </c>
      <c r="I20" s="44" t="n">
        <v>17</v>
      </c>
      <c r="J20" s="45">
        <f>IF(B20="","",B20+H20+I20)</f>
        <v/>
      </c>
      <c r="K20" s="46">
        <f>IF(OR(J20="",'Example 13 weeks'!$B$6=""),"",IF(J20&lt;'Example 13 weeks'!$B$6,"Before week 1",IF(J20&gt;='Example 13 weeks'!$B$6+91,"After week 13",INT((J20-'Example 13 weeks'!$B$6)/7)+1)))</f>
        <v/>
      </c>
    </row>
    <row r="21">
      <c r="A21" s="39" t="n"/>
      <c r="B21" s="40" t="n"/>
      <c r="C21" s="29" t="n"/>
      <c r="D21" s="41" t="n"/>
      <c r="E21" s="42">
        <f>IF(C21="","",C21*IF(D21="",0,D21))</f>
        <v/>
      </c>
      <c r="F21" s="29" t="n"/>
      <c r="G21" s="43">
        <f>IF(C21="","",C21-E21-F21)</f>
        <v/>
      </c>
      <c r="H21" s="44" t="n">
        <v>7</v>
      </c>
      <c r="I21" s="44" t="n">
        <v>17</v>
      </c>
      <c r="J21" s="45">
        <f>IF(B21="","",B21+H21+I21)</f>
        <v/>
      </c>
      <c r="K21" s="46">
        <f>IF(OR(J21="",'Example 13 weeks'!$B$6=""),"",IF(J21&lt;'Example 13 weeks'!$B$6,"Before week 1",IF(J21&gt;='Example 13 weeks'!$B$6+91,"After week 13",INT((J21-'Example 13 weeks'!$B$6)/7)+1)))</f>
        <v/>
      </c>
    </row>
    <row r="22">
      <c r="A22" s="39" t="n"/>
      <c r="B22" s="40" t="n"/>
      <c r="C22" s="29" t="n"/>
      <c r="D22" s="41" t="n"/>
      <c r="E22" s="42">
        <f>IF(C22="","",C22*IF(D22="",0,D22))</f>
        <v/>
      </c>
      <c r="F22" s="29" t="n"/>
      <c r="G22" s="43">
        <f>IF(C22="","",C22-E22-F22)</f>
        <v/>
      </c>
      <c r="H22" s="44" t="n">
        <v>7</v>
      </c>
      <c r="I22" s="44" t="n">
        <v>17</v>
      </c>
      <c r="J22" s="45">
        <f>IF(B22="","",B22+H22+I22)</f>
        <v/>
      </c>
      <c r="K22" s="46">
        <f>IF(OR(J22="",'Example 13 weeks'!$B$6=""),"",IF(J22&lt;'Example 13 weeks'!$B$6,"Before week 1",IF(J22&gt;='Example 13 weeks'!$B$6+91,"After week 13",INT((J22-'Example 13 weeks'!$B$6)/7)+1)))</f>
        <v/>
      </c>
    </row>
    <row r="23">
      <c r="A23" s="39" t="n"/>
      <c r="B23" s="40" t="n"/>
      <c r="C23" s="29" t="n"/>
      <c r="D23" s="41" t="n"/>
      <c r="E23" s="42">
        <f>IF(C23="","",C23*IF(D23="",0,D23))</f>
        <v/>
      </c>
      <c r="F23" s="29" t="n"/>
      <c r="G23" s="43">
        <f>IF(C23="","",C23-E23-F23)</f>
        <v/>
      </c>
      <c r="H23" s="44" t="n">
        <v>7</v>
      </c>
      <c r="I23" s="44" t="n">
        <v>17</v>
      </c>
      <c r="J23" s="45">
        <f>IF(B23="","",B23+H23+I23)</f>
        <v/>
      </c>
      <c r="K23" s="46">
        <f>IF(OR(J23="",'Example 13 weeks'!$B$6=""),"",IF(J23&lt;'Example 13 weeks'!$B$6,"Before week 1",IF(J23&gt;='Example 13 weeks'!$B$6+91,"After week 13",INT((J23-'Example 13 weeks'!$B$6)/7)+1)))</f>
        <v/>
      </c>
    </row>
    <row r="24">
      <c r="A24" s="39" t="n"/>
      <c r="B24" s="40" t="n"/>
      <c r="C24" s="29" t="n"/>
      <c r="D24" s="41" t="n"/>
      <c r="E24" s="42">
        <f>IF(C24="","",C24*IF(D24="",0,D24))</f>
        <v/>
      </c>
      <c r="F24" s="29" t="n"/>
      <c r="G24" s="43">
        <f>IF(C24="","",C24-E24-F24)</f>
        <v/>
      </c>
      <c r="H24" s="44" t="n">
        <v>7</v>
      </c>
      <c r="I24" s="44" t="n">
        <v>17</v>
      </c>
      <c r="J24" s="45">
        <f>IF(B24="","",B24+H24+I24)</f>
        <v/>
      </c>
      <c r="K24" s="46">
        <f>IF(OR(J24="",'Example 13 weeks'!$B$6=""),"",IF(J24&lt;'Example 13 weeks'!$B$6,"Before week 1",IF(J24&gt;='Example 13 weeks'!$B$6+91,"After week 13",INT((J24-'Example 13 weeks'!$B$6)/7)+1)))</f>
        <v/>
      </c>
    </row>
    <row r="25">
      <c r="A25" s="39" t="n"/>
      <c r="B25" s="40" t="n"/>
      <c r="C25" s="29" t="n"/>
      <c r="D25" s="41" t="n"/>
      <c r="E25" s="42">
        <f>IF(C25="","",C25*IF(D25="",0,D25))</f>
        <v/>
      </c>
      <c r="F25" s="29" t="n"/>
      <c r="G25" s="43">
        <f>IF(C25="","",C25-E25-F25)</f>
        <v/>
      </c>
      <c r="H25" s="44" t="n">
        <v>7</v>
      </c>
      <c r="I25" s="44" t="n">
        <v>17</v>
      </c>
      <c r="J25" s="45">
        <f>IF(B25="","",B25+H25+I25)</f>
        <v/>
      </c>
      <c r="K25" s="46">
        <f>IF(OR(J25="",'Example 13 weeks'!$B$6=""),"",IF(J25&lt;'Example 13 weeks'!$B$6,"Before week 1",IF(J25&gt;='Example 13 weeks'!$B$6+91,"After week 13",INT((J25-'Example 13 weeks'!$B$6)/7)+1)))</f>
        <v/>
      </c>
    </row>
    <row r="26">
      <c r="A26" s="39" t="n"/>
      <c r="B26" s="40" t="n"/>
      <c r="C26" s="29" t="n"/>
      <c r="D26" s="41" t="n"/>
      <c r="E26" s="42">
        <f>IF(C26="","",C26*IF(D26="",0,D26))</f>
        <v/>
      </c>
      <c r="F26" s="29" t="n"/>
      <c r="G26" s="43">
        <f>IF(C26="","",C26-E26-F26)</f>
        <v/>
      </c>
      <c r="H26" s="44" t="n">
        <v>7</v>
      </c>
      <c r="I26" s="44" t="n">
        <v>17</v>
      </c>
      <c r="J26" s="45">
        <f>IF(B26="","",B26+H26+I26)</f>
        <v/>
      </c>
      <c r="K26" s="46">
        <f>IF(OR(J26="",'Example 13 weeks'!$B$6=""),"",IF(J26&lt;'Example 13 weeks'!$B$6,"Before week 1",IF(J26&gt;='Example 13 weeks'!$B$6+91,"After week 13",INT((J26-'Example 13 weeks'!$B$6)/7)+1)))</f>
        <v/>
      </c>
    </row>
    <row r="27">
      <c r="A27" s="39" t="n"/>
      <c r="B27" s="40" t="n"/>
      <c r="C27" s="29" t="n"/>
      <c r="D27" s="41" t="n"/>
      <c r="E27" s="42">
        <f>IF(C27="","",C27*IF(D27="",0,D27))</f>
        <v/>
      </c>
      <c r="F27" s="29" t="n"/>
      <c r="G27" s="43">
        <f>IF(C27="","",C27-E27-F27)</f>
        <v/>
      </c>
      <c r="H27" s="44" t="n">
        <v>7</v>
      </c>
      <c r="I27" s="44" t="n">
        <v>17</v>
      </c>
      <c r="J27" s="45">
        <f>IF(B27="","",B27+H27+I27)</f>
        <v/>
      </c>
      <c r="K27" s="46">
        <f>IF(OR(J27="",'Example 13 weeks'!$B$6=""),"",IF(J27&lt;'Example 13 weeks'!$B$6,"Before week 1",IF(J27&gt;='Example 13 weeks'!$B$6+91,"After week 13",INT((J27-'Example 13 weeks'!$B$6)/7)+1)))</f>
        <v/>
      </c>
    </row>
    <row r="28">
      <c r="A28" s="39" t="n"/>
      <c r="B28" s="40" t="n"/>
      <c r="C28" s="29" t="n"/>
      <c r="D28" s="41" t="n"/>
      <c r="E28" s="42">
        <f>IF(C28="","",C28*IF(D28="",0,D28))</f>
        <v/>
      </c>
      <c r="F28" s="29" t="n"/>
      <c r="G28" s="43">
        <f>IF(C28="","",C28-E28-F28)</f>
        <v/>
      </c>
      <c r="H28" s="44" t="n">
        <v>7</v>
      </c>
      <c r="I28" s="44" t="n">
        <v>17</v>
      </c>
      <c r="J28" s="45">
        <f>IF(B28="","",B28+H28+I28)</f>
        <v/>
      </c>
      <c r="K28" s="46">
        <f>IF(OR(J28="",'Example 13 weeks'!$B$6=""),"",IF(J28&lt;'Example 13 weeks'!$B$6,"Before week 1",IF(J28&gt;='Example 13 weeks'!$B$6+91,"After week 13",INT((J28-'Example 13 weeks'!$B$6)/7)+1)))</f>
        <v/>
      </c>
    </row>
    <row r="29">
      <c r="A29" s="39" t="n"/>
      <c r="B29" s="40" t="n"/>
      <c r="C29" s="29" t="n"/>
      <c r="D29" s="41" t="n"/>
      <c r="E29" s="42">
        <f>IF(C29="","",C29*IF(D29="",0,D29))</f>
        <v/>
      </c>
      <c r="F29" s="29" t="n"/>
      <c r="G29" s="43">
        <f>IF(C29="","",C29-E29-F29)</f>
        <v/>
      </c>
      <c r="H29" s="44" t="n">
        <v>7</v>
      </c>
      <c r="I29" s="44" t="n">
        <v>17</v>
      </c>
      <c r="J29" s="45">
        <f>IF(B29="","",B29+H29+I29)</f>
        <v/>
      </c>
      <c r="K29" s="46">
        <f>IF(OR(J29="",'Example 13 weeks'!$B$6=""),"",IF(J29&lt;'Example 13 weeks'!$B$6,"Before week 1",IF(J29&gt;='Example 13 weeks'!$B$6+91,"After week 13",INT((J29-'Example 13 weeks'!$B$6)/7)+1)))</f>
        <v/>
      </c>
    </row>
    <row r="30">
      <c r="A30" s="39" t="n"/>
      <c r="B30" s="40" t="n"/>
      <c r="C30" s="29" t="n"/>
      <c r="D30" s="41" t="n"/>
      <c r="E30" s="42">
        <f>IF(C30="","",C30*IF(D30="",0,D30))</f>
        <v/>
      </c>
      <c r="F30" s="29" t="n"/>
      <c r="G30" s="43">
        <f>IF(C30="","",C30-E30-F30)</f>
        <v/>
      </c>
      <c r="H30" s="44" t="n">
        <v>7</v>
      </c>
      <c r="I30" s="44" t="n">
        <v>17</v>
      </c>
      <c r="J30" s="45">
        <f>IF(B30="","",B30+H30+I30)</f>
        <v/>
      </c>
      <c r="K30" s="46">
        <f>IF(OR(J30="",'Example 13 weeks'!$B$6=""),"",IF(J30&lt;'Example 13 weeks'!$B$6,"Before week 1",IF(J30&gt;='Example 13 weeks'!$B$6+91,"After week 13",INT((J30-'Example 13 weeks'!$B$6)/7)+1)))</f>
        <v/>
      </c>
    </row>
    <row r="31">
      <c r="A31" s="39" t="n"/>
      <c r="B31" s="40" t="n"/>
      <c r="C31" s="29" t="n"/>
      <c r="D31" s="41" t="n"/>
      <c r="E31" s="42">
        <f>IF(C31="","",C31*IF(D31="",0,D31))</f>
        <v/>
      </c>
      <c r="F31" s="29" t="n"/>
      <c r="G31" s="43">
        <f>IF(C31="","",C31-E31-F31)</f>
        <v/>
      </c>
      <c r="H31" s="44" t="n">
        <v>7</v>
      </c>
      <c r="I31" s="44" t="n">
        <v>17</v>
      </c>
      <c r="J31" s="45">
        <f>IF(B31="","",B31+H31+I31)</f>
        <v/>
      </c>
      <c r="K31" s="46">
        <f>IF(OR(J31="",'Example 13 weeks'!$B$6=""),"",IF(J31&lt;'Example 13 weeks'!$B$6,"Before week 1",IF(J31&gt;='Example 13 weeks'!$B$6+91,"After week 13",INT((J31-'Example 13 weeks'!$B$6)/7)+1)))</f>
        <v/>
      </c>
    </row>
    <row r="32">
      <c r="A32" s="39" t="n"/>
      <c r="B32" s="40" t="n"/>
      <c r="C32" s="29" t="n"/>
      <c r="D32" s="41" t="n"/>
      <c r="E32" s="42">
        <f>IF(C32="","",C32*IF(D32="",0,D32))</f>
        <v/>
      </c>
      <c r="F32" s="29" t="n"/>
      <c r="G32" s="43">
        <f>IF(C32="","",C32-E32-F32)</f>
        <v/>
      </c>
      <c r="H32" s="44" t="n">
        <v>7</v>
      </c>
      <c r="I32" s="44" t="n">
        <v>17</v>
      </c>
      <c r="J32" s="45">
        <f>IF(B32="","",B32+H32+I32)</f>
        <v/>
      </c>
      <c r="K32" s="46">
        <f>IF(OR(J32="",'Example 13 weeks'!$B$6=""),"",IF(J32&lt;'Example 13 weeks'!$B$6,"Before week 1",IF(J32&gt;='Example 13 weeks'!$B$6+91,"After week 13",INT((J32-'Example 13 weeks'!$B$6)/7)+1)))</f>
        <v/>
      </c>
    </row>
    <row r="33">
      <c r="A33" s="39" t="n"/>
      <c r="B33" s="40" t="n"/>
      <c r="C33" s="29" t="n"/>
      <c r="D33" s="41" t="n"/>
      <c r="E33" s="42">
        <f>IF(C33="","",C33*IF(D33="",0,D33))</f>
        <v/>
      </c>
      <c r="F33" s="29" t="n"/>
      <c r="G33" s="43">
        <f>IF(C33="","",C33-E33-F33)</f>
        <v/>
      </c>
      <c r="H33" s="44" t="n">
        <v>7</v>
      </c>
      <c r="I33" s="44" t="n">
        <v>17</v>
      </c>
      <c r="J33" s="45">
        <f>IF(B33="","",B33+H33+I33)</f>
        <v/>
      </c>
      <c r="K33" s="46">
        <f>IF(OR(J33="",'Example 13 weeks'!$B$6=""),"",IF(J33&lt;'Example 13 weeks'!$B$6,"Before week 1",IF(J33&gt;='Example 13 weeks'!$B$6+91,"After week 13",INT((J33-'Example 13 weeks'!$B$6)/7)+1)))</f>
        <v/>
      </c>
    </row>
    <row r="34">
      <c r="A34" s="39" t="n"/>
      <c r="B34" s="40" t="n"/>
      <c r="C34" s="29" t="n"/>
      <c r="D34" s="41" t="n"/>
      <c r="E34" s="42">
        <f>IF(C34="","",C34*IF(D34="",0,D34))</f>
        <v/>
      </c>
      <c r="F34" s="29" t="n"/>
      <c r="G34" s="43">
        <f>IF(C34="","",C34-E34-F34)</f>
        <v/>
      </c>
      <c r="H34" s="44" t="n">
        <v>7</v>
      </c>
      <c r="I34" s="44" t="n">
        <v>17</v>
      </c>
      <c r="J34" s="45">
        <f>IF(B34="","",B34+H34+I34)</f>
        <v/>
      </c>
      <c r="K34" s="46">
        <f>IF(OR(J34="",'Example 13 weeks'!$B$6=""),"",IF(J34&lt;'Example 13 weeks'!$B$6,"Before week 1",IF(J34&gt;='Example 13 weeks'!$B$6+91,"After week 13",INT((J34-'Example 13 weeks'!$B$6)/7)+1)))</f>
        <v/>
      </c>
    </row>
    <row r="35">
      <c r="A35" s="39" t="n"/>
      <c r="B35" s="40" t="n"/>
      <c r="C35" s="29" t="n"/>
      <c r="D35" s="41" t="n"/>
      <c r="E35" s="42">
        <f>IF(C35="","",C35*IF(D35="",0,D35))</f>
        <v/>
      </c>
      <c r="F35" s="29" t="n"/>
      <c r="G35" s="43">
        <f>IF(C35="","",C35-E35-F35)</f>
        <v/>
      </c>
      <c r="H35" s="44" t="n">
        <v>7</v>
      </c>
      <c r="I35" s="44" t="n">
        <v>17</v>
      </c>
      <c r="J35" s="45">
        <f>IF(B35="","",B35+H35+I35)</f>
        <v/>
      </c>
      <c r="K35" s="46">
        <f>IF(OR(J35="",'Example 13 weeks'!$B$6=""),"",IF(J35&lt;'Example 13 weeks'!$B$6,"Before week 1",IF(J35&gt;='Example 13 weeks'!$B$6+91,"After week 13",INT((J35-'Example 13 weeks'!$B$6)/7)+1)))</f>
        <v/>
      </c>
    </row>
    <row r="36">
      <c r="A36" s="39" t="n"/>
      <c r="B36" s="40" t="n"/>
      <c r="C36" s="29" t="n"/>
      <c r="D36" s="41" t="n"/>
      <c r="E36" s="42">
        <f>IF(C36="","",C36*IF(D36="",0,D36))</f>
        <v/>
      </c>
      <c r="F36" s="29" t="n"/>
      <c r="G36" s="43">
        <f>IF(C36="","",C36-E36-F36)</f>
        <v/>
      </c>
      <c r="H36" s="44" t="n">
        <v>7</v>
      </c>
      <c r="I36" s="44" t="n">
        <v>17</v>
      </c>
      <c r="J36" s="45">
        <f>IF(B36="","",B36+H36+I36)</f>
        <v/>
      </c>
      <c r="K36" s="46">
        <f>IF(OR(J36="",'Example 13 weeks'!$B$6=""),"",IF(J36&lt;'Example 13 weeks'!$B$6,"Before week 1",IF(J36&gt;='Example 13 weeks'!$B$6+91,"After week 13",INT((J36-'Example 13 weeks'!$B$6)/7)+1)))</f>
        <v/>
      </c>
    </row>
    <row r="37">
      <c r="A37" s="39" t="n"/>
      <c r="B37" s="40" t="n"/>
      <c r="C37" s="29" t="n"/>
      <c r="D37" s="41" t="n"/>
      <c r="E37" s="42">
        <f>IF(C37="","",C37*IF(D37="",0,D37))</f>
        <v/>
      </c>
      <c r="F37" s="29" t="n"/>
      <c r="G37" s="43">
        <f>IF(C37="","",C37-E37-F37)</f>
        <v/>
      </c>
      <c r="H37" s="44" t="n">
        <v>7</v>
      </c>
      <c r="I37" s="44" t="n">
        <v>17</v>
      </c>
      <c r="J37" s="45">
        <f>IF(B37="","",B37+H37+I37)</f>
        <v/>
      </c>
      <c r="K37" s="46">
        <f>IF(OR(J37="",'Example 13 weeks'!$B$6=""),"",IF(J37&lt;'Example 13 weeks'!$B$6,"Before week 1",IF(J37&gt;='Example 13 weeks'!$B$6+91,"After week 13",INT((J37-'Example 13 weeks'!$B$6)/7)+1)))</f>
        <v/>
      </c>
    </row>
    <row r="38">
      <c r="A38" s="39" t="n"/>
      <c r="B38" s="40" t="n"/>
      <c r="C38" s="29" t="n"/>
      <c r="D38" s="41" t="n"/>
      <c r="E38" s="42">
        <f>IF(C38="","",C38*IF(D38="",0,D38))</f>
        <v/>
      </c>
      <c r="F38" s="29" t="n"/>
      <c r="G38" s="43">
        <f>IF(C38="","",C38-E38-F38)</f>
        <v/>
      </c>
      <c r="H38" s="44" t="n">
        <v>7</v>
      </c>
      <c r="I38" s="44" t="n">
        <v>17</v>
      </c>
      <c r="J38" s="45">
        <f>IF(B38="","",B38+H38+I38)</f>
        <v/>
      </c>
      <c r="K38" s="46">
        <f>IF(OR(J38="",'Example 13 weeks'!$B$6=""),"",IF(J38&lt;'Example 13 weeks'!$B$6,"Before week 1",IF(J38&gt;='Example 13 weeks'!$B$6+91,"After week 13",INT((J38-'Example 13 weeks'!$B$6)/7)+1)))</f>
        <v/>
      </c>
    </row>
    <row r="39">
      <c r="A39" s="39" t="n"/>
      <c r="B39" s="40" t="n"/>
      <c r="C39" s="29" t="n"/>
      <c r="D39" s="41" t="n"/>
      <c r="E39" s="42">
        <f>IF(C39="","",C39*IF(D39="",0,D39))</f>
        <v/>
      </c>
      <c r="F39" s="29" t="n"/>
      <c r="G39" s="43">
        <f>IF(C39="","",C39-E39-F39)</f>
        <v/>
      </c>
      <c r="H39" s="44" t="n">
        <v>7</v>
      </c>
      <c r="I39" s="44" t="n">
        <v>17</v>
      </c>
      <c r="J39" s="45">
        <f>IF(B39="","",B39+H39+I39)</f>
        <v/>
      </c>
      <c r="K39" s="46">
        <f>IF(OR(J39="",'Example 13 weeks'!$B$6=""),"",IF(J39&lt;'Example 13 weeks'!$B$6,"Before week 1",IF(J39&gt;='Example 13 weeks'!$B$6+91,"After week 13",INT((J39-'Example 13 weeks'!$B$6)/7)+1)))</f>
        <v/>
      </c>
    </row>
    <row r="40">
      <c r="A40" s="39" t="n"/>
      <c r="B40" s="40" t="n"/>
      <c r="C40" s="29" t="n"/>
      <c r="D40" s="41" t="n"/>
      <c r="E40" s="42">
        <f>IF(C40="","",C40*IF(D40="",0,D40))</f>
        <v/>
      </c>
      <c r="F40" s="29" t="n"/>
      <c r="G40" s="43">
        <f>IF(C40="","",C40-E40-F40)</f>
        <v/>
      </c>
      <c r="H40" s="44" t="n">
        <v>7</v>
      </c>
      <c r="I40" s="44" t="n">
        <v>17</v>
      </c>
      <c r="J40" s="45">
        <f>IF(B40="","",B40+H40+I40)</f>
        <v/>
      </c>
      <c r="K40" s="46">
        <f>IF(OR(J40="",'Example 13 weeks'!$B$6=""),"",IF(J40&lt;'Example 13 weeks'!$B$6,"Before week 1",IF(J40&gt;='Example 13 weeks'!$B$6+91,"After week 13",INT((J40-'Example 13 weeks'!$B$6)/7)+1)))</f>
        <v/>
      </c>
    </row>
    <row r="41">
      <c r="A41" s="39" t="n"/>
      <c r="B41" s="40" t="n"/>
      <c r="C41" s="29" t="n"/>
      <c r="D41" s="41" t="n"/>
      <c r="E41" s="42">
        <f>IF(C41="","",C41*IF(D41="",0,D41))</f>
        <v/>
      </c>
      <c r="F41" s="29" t="n"/>
      <c r="G41" s="43">
        <f>IF(C41="","",C41-E41-F41)</f>
        <v/>
      </c>
      <c r="H41" s="44" t="n">
        <v>7</v>
      </c>
      <c r="I41" s="44" t="n">
        <v>17</v>
      </c>
      <c r="J41" s="45">
        <f>IF(B41="","",B41+H41+I41)</f>
        <v/>
      </c>
      <c r="K41" s="46">
        <f>IF(OR(J41="",'Example 13 weeks'!$B$6=""),"",IF(J41&lt;'Example 13 weeks'!$B$6,"Before week 1",IF(J41&gt;='Example 13 weeks'!$B$6+91,"After week 13",INT((J41-'Example 13 weeks'!$B$6)/7)+1)))</f>
        <v/>
      </c>
    </row>
    <row r="42">
      <c r="A42" s="39" t="n"/>
      <c r="B42" s="40" t="n"/>
      <c r="C42" s="29" t="n"/>
      <c r="D42" s="41" t="n"/>
      <c r="E42" s="42">
        <f>IF(C42="","",C42*IF(D42="",0,D42))</f>
        <v/>
      </c>
      <c r="F42" s="29" t="n"/>
      <c r="G42" s="43">
        <f>IF(C42="","",C42-E42-F42)</f>
        <v/>
      </c>
      <c r="H42" s="44" t="n">
        <v>7</v>
      </c>
      <c r="I42" s="44" t="n">
        <v>17</v>
      </c>
      <c r="J42" s="45">
        <f>IF(B42="","",B42+H42+I42)</f>
        <v/>
      </c>
      <c r="K42" s="46">
        <f>IF(OR(J42="",'Example 13 weeks'!$B$6=""),"",IF(J42&lt;'Example 13 weeks'!$B$6,"Before week 1",IF(J42&gt;='Example 13 weeks'!$B$6+91,"After week 13",INT((J42-'Example 13 weeks'!$B$6)/7)+1)))</f>
        <v/>
      </c>
    </row>
    <row r="43">
      <c r="A43" s="39" t="n"/>
      <c r="B43" s="40" t="n"/>
      <c r="C43" s="29" t="n"/>
      <c r="D43" s="41" t="n"/>
      <c r="E43" s="42">
        <f>IF(C43="","",C43*IF(D43="",0,D43))</f>
        <v/>
      </c>
      <c r="F43" s="29" t="n"/>
      <c r="G43" s="43">
        <f>IF(C43="","",C43-E43-F43)</f>
        <v/>
      </c>
      <c r="H43" s="44" t="n">
        <v>7</v>
      </c>
      <c r="I43" s="44" t="n">
        <v>17</v>
      </c>
      <c r="J43" s="45">
        <f>IF(B43="","",B43+H43+I43)</f>
        <v/>
      </c>
      <c r="K43" s="46">
        <f>IF(OR(J43="",'Example 13 weeks'!$B$6=""),"",IF(J43&lt;'Example 13 weeks'!$B$6,"Before week 1",IF(J43&gt;='Example 13 weeks'!$B$6+91,"After week 13",INT((J43-'Example 13 weeks'!$B$6)/7)+1)))</f>
        <v/>
      </c>
    </row>
    <row r="44">
      <c r="A44" s="39" t="n"/>
      <c r="B44" s="40" t="n"/>
      <c r="C44" s="29" t="n"/>
      <c r="D44" s="41" t="n"/>
      <c r="E44" s="42">
        <f>IF(C44="","",C44*IF(D44="",0,D44))</f>
        <v/>
      </c>
      <c r="F44" s="29" t="n"/>
      <c r="G44" s="43">
        <f>IF(C44="","",C44-E44-F44)</f>
        <v/>
      </c>
      <c r="H44" s="44" t="n">
        <v>7</v>
      </c>
      <c r="I44" s="44" t="n">
        <v>17</v>
      </c>
      <c r="J44" s="45">
        <f>IF(B44="","",B44+H44+I44)</f>
        <v/>
      </c>
      <c r="K44" s="46">
        <f>IF(OR(J44="",'Example 13 weeks'!$B$6=""),"",IF(J44&lt;'Example 13 weeks'!$B$6,"Before week 1",IF(J44&gt;='Example 13 weeks'!$B$6+91,"After week 13",INT((J44-'Example 13 weeks'!$B$6)/7)+1)))</f>
        <v/>
      </c>
    </row>
    <row r="45">
      <c r="A45" s="39" t="n"/>
      <c r="B45" s="40" t="n"/>
      <c r="C45" s="29" t="n"/>
      <c r="D45" s="41" t="n"/>
      <c r="E45" s="42">
        <f>IF(C45="","",C45*IF(D45="",0,D45))</f>
        <v/>
      </c>
      <c r="F45" s="29" t="n"/>
      <c r="G45" s="43">
        <f>IF(C45="","",C45-E45-F45)</f>
        <v/>
      </c>
      <c r="H45" s="44" t="n">
        <v>7</v>
      </c>
      <c r="I45" s="44" t="n">
        <v>17</v>
      </c>
      <c r="J45" s="45">
        <f>IF(B45="","",B45+H45+I45)</f>
        <v/>
      </c>
      <c r="K45" s="46">
        <f>IF(OR(J45="",'Example 13 weeks'!$B$6=""),"",IF(J45&lt;'Example 13 weeks'!$B$6,"Before week 1",IF(J45&gt;='Example 13 weeks'!$B$6+91,"After week 13",INT((J45-'Example 13 weeks'!$B$6)/7)+1)))</f>
        <v/>
      </c>
    </row>
    <row r="46">
      <c r="A46" s="39" t="n"/>
      <c r="B46" s="40" t="n"/>
      <c r="C46" s="29" t="n"/>
      <c r="D46" s="41" t="n"/>
      <c r="E46" s="42">
        <f>IF(C46="","",C46*IF(D46="",0,D46))</f>
        <v/>
      </c>
      <c r="F46" s="29" t="n"/>
      <c r="G46" s="43">
        <f>IF(C46="","",C46-E46-F46)</f>
        <v/>
      </c>
      <c r="H46" s="44" t="n">
        <v>7</v>
      </c>
      <c r="I46" s="44" t="n">
        <v>17</v>
      </c>
      <c r="J46" s="45">
        <f>IF(B46="","",B46+H46+I46)</f>
        <v/>
      </c>
      <c r="K46" s="46">
        <f>IF(OR(J46="",'Example 13 weeks'!$B$6=""),"",IF(J46&lt;'Example 13 weeks'!$B$6,"Before week 1",IF(J46&gt;='Example 13 weeks'!$B$6+91,"After week 13",INT((J46-'Example 13 weeks'!$B$6)/7)+1)))</f>
        <v/>
      </c>
    </row>
    <row r="47">
      <c r="A47" s="39" t="n"/>
      <c r="B47" s="40" t="n"/>
      <c r="C47" s="29" t="n"/>
      <c r="D47" s="41" t="n"/>
      <c r="E47" s="42">
        <f>IF(C47="","",C47*IF(D47="",0,D47))</f>
        <v/>
      </c>
      <c r="F47" s="29" t="n"/>
      <c r="G47" s="43">
        <f>IF(C47="","",C47-E47-F47)</f>
        <v/>
      </c>
      <c r="H47" s="44" t="n">
        <v>7</v>
      </c>
      <c r="I47" s="44" t="n">
        <v>17</v>
      </c>
      <c r="J47" s="45">
        <f>IF(B47="","",B47+H47+I47)</f>
        <v/>
      </c>
      <c r="K47" s="46">
        <f>IF(OR(J47="",'Example 13 weeks'!$B$6=""),"",IF(J47&lt;'Example 13 weeks'!$B$6,"Before week 1",IF(J47&gt;='Example 13 weeks'!$B$6+91,"After week 13",INT((J47-'Example 13 weeks'!$B$6)/7)+1)))</f>
        <v/>
      </c>
    </row>
    <row r="48">
      <c r="A48" s="39" t="n"/>
      <c r="B48" s="40" t="n"/>
      <c r="C48" s="29" t="n"/>
      <c r="D48" s="41" t="n"/>
      <c r="E48" s="42">
        <f>IF(C48="","",C48*IF(D48="",0,D48))</f>
        <v/>
      </c>
      <c r="F48" s="29" t="n"/>
      <c r="G48" s="43">
        <f>IF(C48="","",C48-E48-F48)</f>
        <v/>
      </c>
      <c r="H48" s="44" t="n">
        <v>7</v>
      </c>
      <c r="I48" s="44" t="n">
        <v>17</v>
      </c>
      <c r="J48" s="45">
        <f>IF(B48="","",B48+H48+I48)</f>
        <v/>
      </c>
      <c r="K48" s="46">
        <f>IF(OR(J48="",'Example 13 weeks'!$B$6=""),"",IF(J48&lt;'Example 13 weeks'!$B$6,"Before week 1",IF(J48&gt;='Example 13 weeks'!$B$6+91,"After week 13",INT((J48-'Example 13 weeks'!$B$6)/7)+1)))</f>
        <v/>
      </c>
    </row>
    <row r="49">
      <c r="A49" s="39" t="n"/>
      <c r="B49" s="40" t="n"/>
      <c r="C49" s="29" t="n"/>
      <c r="D49" s="41" t="n"/>
      <c r="E49" s="42">
        <f>IF(C49="","",C49*IF(D49="",0,D49))</f>
        <v/>
      </c>
      <c r="F49" s="29" t="n"/>
      <c r="G49" s="43">
        <f>IF(C49="","",C49-E49-F49)</f>
        <v/>
      </c>
      <c r="H49" s="44" t="n">
        <v>7</v>
      </c>
      <c r="I49" s="44" t="n">
        <v>17</v>
      </c>
      <c r="J49" s="45">
        <f>IF(B49="","",B49+H49+I49)</f>
        <v/>
      </c>
      <c r="K49" s="46">
        <f>IF(OR(J49="",'Example 13 weeks'!$B$6=""),"",IF(J49&lt;'Example 13 weeks'!$B$6,"Before week 1",IF(J49&gt;='Example 13 weeks'!$B$6+91,"After week 13",INT((J49-'Example 13 weeks'!$B$6)/7)+1)))</f>
        <v/>
      </c>
    </row>
    <row r="50">
      <c r="A50" s="39" t="n"/>
      <c r="B50" s="40" t="n"/>
      <c r="C50" s="29" t="n"/>
      <c r="D50" s="41" t="n"/>
      <c r="E50" s="42">
        <f>IF(C50="","",C50*IF(D50="",0,D50))</f>
        <v/>
      </c>
      <c r="F50" s="29" t="n"/>
      <c r="G50" s="43">
        <f>IF(C50="","",C50-E50-F50)</f>
        <v/>
      </c>
      <c r="H50" s="44" t="n">
        <v>7</v>
      </c>
      <c r="I50" s="44" t="n">
        <v>17</v>
      </c>
      <c r="J50" s="45">
        <f>IF(B50="","",B50+H50+I50)</f>
        <v/>
      </c>
      <c r="K50" s="46">
        <f>IF(OR(J50="",'Example 13 weeks'!$B$6=""),"",IF(J50&lt;'Example 13 weeks'!$B$6,"Before week 1",IF(J50&gt;='Example 13 weeks'!$B$6+91,"After week 13",INT((J50-'Example 13 weeks'!$B$6)/7)+1)))</f>
        <v/>
      </c>
    </row>
    <row r="51">
      <c r="A51" s="39" t="n"/>
      <c r="B51" s="40" t="n"/>
      <c r="C51" s="29" t="n"/>
      <c r="D51" s="41" t="n"/>
      <c r="E51" s="42">
        <f>IF(C51="","",C51*IF(D51="",0,D51))</f>
        <v/>
      </c>
      <c r="F51" s="29" t="n"/>
      <c r="G51" s="43">
        <f>IF(C51="","",C51-E51-F51)</f>
        <v/>
      </c>
      <c r="H51" s="44" t="n">
        <v>7</v>
      </c>
      <c r="I51" s="44" t="n">
        <v>17</v>
      </c>
      <c r="J51" s="45">
        <f>IF(B51="","",B51+H51+I51)</f>
        <v/>
      </c>
      <c r="K51" s="46">
        <f>IF(OR(J51="",'Example 13 weeks'!$B$6=""),"",IF(J51&lt;'Example 13 weeks'!$B$6,"Before week 1",IF(J51&gt;='Example 13 weeks'!$B$6+91,"After week 13",INT((J51-'Example 13 weeks'!$B$6)/7)+1)))</f>
        <v/>
      </c>
    </row>
    <row r="52">
      <c r="A52" s="39" t="n"/>
      <c r="B52" s="40" t="n"/>
      <c r="C52" s="29" t="n"/>
      <c r="D52" s="41" t="n"/>
      <c r="E52" s="42">
        <f>IF(C52="","",C52*IF(D52="",0,D52))</f>
        <v/>
      </c>
      <c r="F52" s="29" t="n"/>
      <c r="G52" s="43">
        <f>IF(C52="","",C52-E52-F52)</f>
        <v/>
      </c>
      <c r="H52" s="44" t="n">
        <v>7</v>
      </c>
      <c r="I52" s="44" t="n">
        <v>17</v>
      </c>
      <c r="J52" s="45">
        <f>IF(B52="","",B52+H52+I52)</f>
        <v/>
      </c>
      <c r="K52" s="46">
        <f>IF(OR(J52="",'Example 13 weeks'!$B$6=""),"",IF(J52&lt;'Example 13 weeks'!$B$6,"Before week 1",IF(J52&gt;='Example 13 weeks'!$B$6+91,"After week 13",INT((J52-'Example 13 weeks'!$B$6)/7)+1)))</f>
        <v/>
      </c>
    </row>
    <row r="53">
      <c r="A53" s="39" t="n"/>
      <c r="B53" s="40" t="n"/>
      <c r="C53" s="29" t="n"/>
      <c r="D53" s="41" t="n"/>
      <c r="E53" s="42">
        <f>IF(C53="","",C53*IF(D53="",0,D53))</f>
        <v/>
      </c>
      <c r="F53" s="29" t="n"/>
      <c r="G53" s="43">
        <f>IF(C53="","",C53-E53-F53)</f>
        <v/>
      </c>
      <c r="H53" s="44" t="n">
        <v>7</v>
      </c>
      <c r="I53" s="44" t="n">
        <v>17</v>
      </c>
      <c r="J53" s="45">
        <f>IF(B53="","",B53+H53+I53)</f>
        <v/>
      </c>
      <c r="K53" s="46">
        <f>IF(OR(J53="",'Example 13 weeks'!$B$6=""),"",IF(J53&lt;'Example 13 weeks'!$B$6,"Before week 1",IF(J53&gt;='Example 13 weeks'!$B$6+91,"After week 13",INT((J53-'Example 13 weeks'!$B$6)/7)+1)))</f>
        <v/>
      </c>
    </row>
    <row r="54">
      <c r="A54" s="39" t="n"/>
      <c r="B54" s="40" t="n"/>
      <c r="C54" s="29" t="n"/>
      <c r="D54" s="41" t="n"/>
      <c r="E54" s="42">
        <f>IF(C54="","",C54*IF(D54="",0,D54))</f>
        <v/>
      </c>
      <c r="F54" s="29" t="n"/>
      <c r="G54" s="43">
        <f>IF(C54="","",C54-E54-F54)</f>
        <v/>
      </c>
      <c r="H54" s="44" t="n">
        <v>7</v>
      </c>
      <c r="I54" s="44" t="n">
        <v>17</v>
      </c>
      <c r="J54" s="45">
        <f>IF(B54="","",B54+H54+I54)</f>
        <v/>
      </c>
      <c r="K54" s="46">
        <f>IF(OR(J54="",'Example 13 weeks'!$B$6=""),"",IF(J54&lt;'Example 13 weeks'!$B$6,"Before week 1",IF(J54&gt;='Example 13 weeks'!$B$6+91,"After week 13",INT((J54-'Example 13 weeks'!$B$6)/7)+1)))</f>
        <v/>
      </c>
    </row>
  </sheetData>
  <mergeCells count="1">
    <mergeCell ref="A2:K2"/>
  </mergeCells>
  <dataValidations count="1">
    <dataValidation sqref="D5:D54" showDropDown="0" showInputMessage="0" showErrorMessage="0" allowBlank="1" errorTitle="Retention" error="Enter a percentage between 0% and 100%, such as 5%." type="decimal" operator="between">
      <formula1>0</formula1>
      <formula2>1</formula2>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Site Clerk</dc:creator>
  <dc:title xmlns:dc="http://purl.org/dc/elements/1.1/">13-week cash flow look-ahead</dc:title>
  <dcterms:created xmlns:dcterms="http://purl.org/dc/terms/" xmlns:xsi="http://www.w3.org/2001/XMLSchema-instance" xsi:type="dcterms:W3CDTF">2026-10-04T18:36:30Z</dcterms:created>
  <dcterms:modified xmlns:dcterms="http://purl.org/dc/terms/" xmlns:xsi="http://www.w3.org/2001/XMLSchema-instance" xsi:type="dcterms:W3CDTF">2026-10-04T18:36:30Z</dcterms:modified>
</cp:coreProperties>
</file>